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 tabRatio="989" firstSheet="2" activeTab="7"/>
  </bookViews>
  <sheets>
    <sheet name="Profit Model" sheetId="4" r:id="rId1"/>
    <sheet name="Moore Pharmaceuticals" sheetId="1" r:id="rId2"/>
    <sheet name="News Vendor" sheetId="2" r:id="rId3"/>
    <sheet name="Hotel Overbooking" sheetId="3" r:id="rId4"/>
    <sheet name="Retirement" sheetId="11" r:id="rId5"/>
    <sheet name="Profit Model (2)" sheetId="7" r:id="rId6"/>
    <sheet name="One Way Data Table" sheetId="6" r:id="rId7"/>
    <sheet name="One Way Data T able (2)" sheetId="8" r:id="rId8"/>
    <sheet name="Two Way Data Table (2)" sheetId="9" r:id="rId9"/>
    <sheet name="Goal Seek Outsourcing" sheetId="10" r:id="rId10"/>
    <sheet name="Sensitivity Analysis Report" sheetId="5" r:id="rId11"/>
  </sheets>
  <definedNames>
    <definedName name="solver_typ" localSheetId="9" hidden="1">2</definedName>
    <definedName name="solver_typ" localSheetId="3" hidden="1">2</definedName>
    <definedName name="solver_typ" localSheetId="1" hidden="1">2</definedName>
    <definedName name="solver_typ" localSheetId="7" hidden="1">2</definedName>
    <definedName name="solver_typ" localSheetId="6" hidden="1">2</definedName>
    <definedName name="solver_typ" localSheetId="0" hidden="1">2</definedName>
    <definedName name="solver_typ" localSheetId="5" hidden="1">2</definedName>
    <definedName name="solver_typ" localSheetId="8" hidden="1">2</definedName>
    <definedName name="solver_ver" localSheetId="9" hidden="1">11</definedName>
    <definedName name="solver_ver" localSheetId="3" hidden="1">11</definedName>
    <definedName name="solver_ver" localSheetId="1" hidden="1">11</definedName>
    <definedName name="solver_ver" localSheetId="7" hidden="1">11</definedName>
    <definedName name="solver_ver" localSheetId="6" hidden="1">11</definedName>
    <definedName name="solver_ver" localSheetId="0" hidden="1">11</definedName>
    <definedName name="solver_ver" localSheetId="5" hidden="1">11</definedName>
    <definedName name="solver_ver" localSheetId="8" hidden="1">11</definedName>
  </definedNames>
  <calcPr calcId="145621"/>
</workbook>
</file>

<file path=xl/calcChain.xml><?xml version="1.0" encoding="utf-8"?>
<calcChain xmlns="http://schemas.openxmlformats.org/spreadsheetml/2006/main">
  <c r="B16" i="11" l="1"/>
  <c r="C16" i="11" s="1"/>
  <c r="B17" i="11"/>
  <c r="C17" i="11" s="1"/>
  <c r="D17" i="11" s="1"/>
  <c r="B18" i="11"/>
  <c r="C18" i="11" s="1"/>
  <c r="D18" i="11" s="1"/>
  <c r="B19" i="11"/>
  <c r="C19" i="11" s="1"/>
  <c r="D19" i="11" s="1"/>
  <c r="B20" i="11"/>
  <c r="C20" i="11" s="1"/>
  <c r="D20" i="11" s="1"/>
  <c r="B21" i="11"/>
  <c r="C21" i="11" s="1"/>
  <c r="D21" i="11" s="1"/>
  <c r="B22" i="11"/>
  <c r="C22" i="11" s="1"/>
  <c r="D22" i="11" s="1"/>
  <c r="B23" i="11"/>
  <c r="C23" i="11" s="1"/>
  <c r="D23" i="11" s="1"/>
  <c r="B24" i="11"/>
  <c r="C24" i="11" s="1"/>
  <c r="D24" i="11" s="1"/>
  <c r="B25" i="11"/>
  <c r="C25" i="11" s="1"/>
  <c r="D25" i="11" s="1"/>
  <c r="B26" i="11"/>
  <c r="C26" i="11" s="1"/>
  <c r="D26" i="11" s="1"/>
  <c r="B27" i="11"/>
  <c r="C27" i="11" s="1"/>
  <c r="D27" i="11" s="1"/>
  <c r="B28" i="11"/>
  <c r="C28" i="11" s="1"/>
  <c r="D28" i="11" s="1"/>
  <c r="B29" i="11"/>
  <c r="C29" i="11" s="1"/>
  <c r="D29" i="11" s="1"/>
  <c r="B30" i="11"/>
  <c r="C30" i="11" s="1"/>
  <c r="D30" i="11" s="1"/>
  <c r="B31" i="11"/>
  <c r="C31" i="11" s="1"/>
  <c r="D31" i="11" s="1"/>
  <c r="B32" i="11"/>
  <c r="B33" i="11" s="1"/>
  <c r="E15" i="11"/>
  <c r="D15" i="11"/>
  <c r="C15" i="11"/>
  <c r="E14" i="11"/>
  <c r="D14" i="11"/>
  <c r="C14" i="11"/>
  <c r="B15" i="11"/>
  <c r="B17" i="10"/>
  <c r="B16" i="10"/>
  <c r="B34" i="11" l="1"/>
  <c r="C33" i="11"/>
  <c r="D33" i="11" s="1"/>
  <c r="D16" i="11"/>
  <c r="E16" i="1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E27" i="11" s="1"/>
  <c r="E28" i="11" s="1"/>
  <c r="E29" i="11" s="1"/>
  <c r="E30" i="11" s="1"/>
  <c r="E31" i="11" s="1"/>
  <c r="E32" i="11" s="1"/>
  <c r="E33" i="11" s="1"/>
  <c r="C32" i="11"/>
  <c r="D32" i="11" s="1"/>
  <c r="B19" i="10"/>
  <c r="B20" i="10" s="1"/>
  <c r="C20" i="9"/>
  <c r="B17" i="9"/>
  <c r="C19" i="9" s="1"/>
  <c r="B14" i="9"/>
  <c r="B13" i="9"/>
  <c r="C20" i="8"/>
  <c r="C19" i="8"/>
  <c r="B17" i="8"/>
  <c r="B14" i="8"/>
  <c r="B13" i="8"/>
  <c r="C20" i="7"/>
  <c r="B17" i="7"/>
  <c r="C19" i="7" s="1"/>
  <c r="B14" i="7"/>
  <c r="B13" i="7"/>
  <c r="C20" i="6"/>
  <c r="C19" i="6"/>
  <c r="B17" i="6"/>
  <c r="B14" i="6"/>
  <c r="B13" i="6"/>
  <c r="C15" i="7" l="1"/>
  <c r="C22" i="7" s="1"/>
  <c r="F4" i="7" s="1"/>
  <c r="B35" i="11"/>
  <c r="C34" i="11"/>
  <c r="D34" i="11" s="1"/>
  <c r="C15" i="9"/>
  <c r="C22" i="9" s="1"/>
  <c r="F4" i="9" s="1"/>
  <c r="C15" i="8"/>
  <c r="C15" i="6"/>
  <c r="C22" i="6" s="1"/>
  <c r="F4" i="6" s="1"/>
  <c r="E34" i="11" l="1"/>
  <c r="E35" i="11" s="1"/>
  <c r="C35" i="11"/>
  <c r="D35" i="11" s="1"/>
  <c r="B36" i="11"/>
  <c r="C22" i="8"/>
  <c r="F4" i="8" s="1"/>
  <c r="G4" i="8"/>
  <c r="C36" i="11" l="1"/>
  <c r="D36" i="11" s="1"/>
  <c r="B37" i="11"/>
  <c r="E36" i="11"/>
  <c r="B16" i="3"/>
  <c r="B15" i="3"/>
  <c r="B13" i="3"/>
  <c r="E37" i="11" l="1"/>
  <c r="C37" i="11"/>
  <c r="D37" i="11" s="1"/>
  <c r="B38" i="11"/>
  <c r="B14" i="4"/>
  <c r="B17" i="4"/>
  <c r="C19" i="4" s="1"/>
  <c r="C20" i="4"/>
  <c r="B13" i="4"/>
  <c r="B18" i="3"/>
  <c r="B17" i="2"/>
  <c r="B15" i="2"/>
  <c r="B14" i="2"/>
  <c r="B19" i="1"/>
  <c r="B30" i="1"/>
  <c r="D28" i="1"/>
  <c r="E28" i="1" s="1"/>
  <c r="F28" i="1" s="1"/>
  <c r="C28" i="1"/>
  <c r="B28" i="1"/>
  <c r="C26" i="1"/>
  <c r="D26" i="1"/>
  <c r="E26" i="1"/>
  <c r="F26" i="1"/>
  <c r="B26" i="1"/>
  <c r="C25" i="1"/>
  <c r="D25" i="1"/>
  <c r="E25" i="1"/>
  <c r="F25" i="1"/>
  <c r="B25" i="1"/>
  <c r="C24" i="1"/>
  <c r="D24" i="1"/>
  <c r="E24" i="1"/>
  <c r="F24" i="1"/>
  <c r="B24" i="1"/>
  <c r="C22" i="1"/>
  <c r="D22" i="1"/>
  <c r="E22" i="1"/>
  <c r="F22" i="1"/>
  <c r="B22" i="1"/>
  <c r="D21" i="1"/>
  <c r="E21" i="1" s="1"/>
  <c r="F21" i="1" s="1"/>
  <c r="C21" i="1"/>
  <c r="D19" i="1"/>
  <c r="E19" i="1" s="1"/>
  <c r="F19" i="1" s="1"/>
  <c r="C19" i="1"/>
  <c r="B13" i="1"/>
  <c r="C38" i="11" l="1"/>
  <c r="D38" i="11" s="1"/>
  <c r="B39" i="11"/>
  <c r="E38" i="11"/>
  <c r="C15" i="4"/>
  <c r="C22" i="4" s="1"/>
  <c r="E39" i="11" l="1"/>
  <c r="C39" i="11"/>
  <c r="D39" i="11" s="1"/>
  <c r="B40" i="11"/>
  <c r="C40" i="11" l="1"/>
  <c r="D40" i="11" s="1"/>
  <c r="B41" i="11"/>
  <c r="E40" i="11"/>
  <c r="E41" i="11" l="1"/>
  <c r="C41" i="11"/>
  <c r="D41" i="11" s="1"/>
  <c r="B42" i="11"/>
  <c r="C42" i="11" s="1"/>
  <c r="D42" i="11" s="1"/>
  <c r="E42" i="11" l="1"/>
</calcChain>
</file>

<file path=xl/sharedStrings.xml><?xml version="1.0" encoding="utf-8"?>
<sst xmlns="http://schemas.openxmlformats.org/spreadsheetml/2006/main" count="156" uniqueCount="72">
  <si>
    <t>Moore Pharmaceuticals</t>
  </si>
  <si>
    <t>Data</t>
  </si>
  <si>
    <t>Market size</t>
  </si>
  <si>
    <t>Unit (monthly Rx) revenue</t>
  </si>
  <si>
    <t>Unit (monthly Rx) cost</t>
  </si>
  <si>
    <t>Discount rate</t>
  </si>
  <si>
    <t>Project Costs</t>
  </si>
  <si>
    <t>R&amp;D</t>
  </si>
  <si>
    <t>Clinical Trials</t>
  </si>
  <si>
    <t>Total Project Costs</t>
  </si>
  <si>
    <t>Model</t>
  </si>
  <si>
    <t>Year</t>
  </si>
  <si>
    <t>Market Growth factor</t>
  </si>
  <si>
    <t>Market Growth rate</t>
  </si>
  <si>
    <t>Market share</t>
  </si>
  <si>
    <t>Sales</t>
  </si>
  <si>
    <t>Annual Revenue</t>
  </si>
  <si>
    <t>Annual Costs</t>
  </si>
  <si>
    <t>Profit</t>
  </si>
  <si>
    <t>Cumulative Net Profit</t>
  </si>
  <si>
    <t>Net Present Value</t>
  </si>
  <si>
    <t>Newsvendor Model</t>
  </si>
  <si>
    <t>Selling price</t>
  </si>
  <si>
    <t>Cost</t>
  </si>
  <si>
    <t>Discount price</t>
  </si>
  <si>
    <t>Demand</t>
  </si>
  <si>
    <t>Purchase Quantity</t>
  </si>
  <si>
    <t>Quantity Sold</t>
  </si>
  <si>
    <t>Surplus Quantity</t>
  </si>
  <si>
    <t>Hotel Overbooking Model</t>
  </si>
  <si>
    <t>Rooms available</t>
  </si>
  <si>
    <t>Price</t>
  </si>
  <si>
    <t>Overbooking cost</t>
  </si>
  <si>
    <t>Reservation limit</t>
  </si>
  <si>
    <t>Customer demand</t>
  </si>
  <si>
    <t>Reservations made</t>
  </si>
  <si>
    <t>Cancellations</t>
  </si>
  <si>
    <t>Customer arrivals</t>
  </si>
  <si>
    <t>Overbooked customers</t>
  </si>
  <si>
    <t>Net revenue</t>
  </si>
  <si>
    <t>Profit Model</t>
  </si>
  <si>
    <t>Unit Price</t>
  </si>
  <si>
    <t>Unit Cost</t>
  </si>
  <si>
    <t>Fixed Cost</t>
  </si>
  <si>
    <t>Revenue</t>
  </si>
  <si>
    <t>Quantity Produced</t>
  </si>
  <si>
    <t>Varaiable Cost</t>
  </si>
  <si>
    <t>$B$5</t>
  </si>
  <si>
    <t>[Chapter 8 Moore Pharmaceuticals.xlsx]Profit Model'!$C$22</t>
  </si>
  <si>
    <t>Outsourcing Decision Model</t>
  </si>
  <si>
    <t>Decision</t>
  </si>
  <si>
    <t>Manufactured in-house</t>
  </si>
  <si>
    <t>Fixed cost</t>
  </si>
  <si>
    <t>Unit variable cost</t>
  </si>
  <si>
    <t>Purchased from supplier</t>
  </si>
  <si>
    <t>Unit cost</t>
  </si>
  <si>
    <t>Production volume</t>
  </si>
  <si>
    <t>Total manufacturing cost</t>
  </si>
  <si>
    <t>Total purchased cost</t>
  </si>
  <si>
    <t>Cost difference</t>
  </si>
  <si>
    <t>Retirement Plan</t>
  </si>
  <si>
    <t>Date</t>
  </si>
  <si>
    <t>Retirement Contirbutions (% of salary)</t>
  </si>
  <si>
    <t>Employer match</t>
  </si>
  <si>
    <t>Annual salry increase</t>
  </si>
  <si>
    <t>Annual return on Investment</t>
  </si>
  <si>
    <t>Age</t>
  </si>
  <si>
    <t>Salary</t>
  </si>
  <si>
    <t xml:space="preserve">Employee </t>
  </si>
  <si>
    <t>Contribution</t>
  </si>
  <si>
    <t>Employer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</si>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</sst>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&quot;$&quot;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4">
    <xf numFmtId="0" fontId="0" fillId="0" borderId="0" xfId="0"/>
    <xf numFmtId="44" fontId="0" fillId="0" borderId="0" xfId="2" applyFont="1"/>
    <xf numFmtId="164" fontId="0" fillId="0" borderId="0" xfId="2" applyNumberFormat="1" applyFont="1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right"/>
    </xf>
    <xf numFmtId="165" fontId="0" fillId="2" borderId="0" xfId="1" applyNumberFormat="1" applyFont="1" applyFill="1"/>
    <xf numFmtId="164" fontId="0" fillId="2" borderId="0" xfId="2" applyNumberFormat="1" applyFont="1" applyFill="1"/>
    <xf numFmtId="9" fontId="0" fillId="2" borderId="0" xfId="3" applyFont="1" applyFill="1"/>
    <xf numFmtId="0" fontId="0" fillId="2" borderId="0" xfId="0" applyFill="1"/>
    <xf numFmtId="0" fontId="2" fillId="2" borderId="1" xfId="0" applyFont="1" applyFill="1" applyBorder="1" applyAlignment="1">
      <alignment horizontal="right"/>
    </xf>
    <xf numFmtId="164" fontId="0" fillId="2" borderId="1" xfId="2" applyNumberFormat="1" applyFont="1" applyFill="1" applyBorder="1"/>
    <xf numFmtId="0" fontId="2" fillId="3" borderId="0" xfId="0" applyFont="1" applyFill="1" applyAlignment="1">
      <alignment horizontal="right"/>
    </xf>
    <xf numFmtId="0" fontId="2" fillId="3" borderId="0" xfId="0" applyFont="1" applyFill="1"/>
    <xf numFmtId="0" fontId="0" fillId="3" borderId="0" xfId="0" applyFill="1"/>
    <xf numFmtId="10" fontId="0" fillId="3" borderId="0" xfId="3" applyNumberFormat="1" applyFont="1" applyFill="1"/>
    <xf numFmtId="165" fontId="0" fillId="3" borderId="0" xfId="0" applyNumberFormat="1" applyFill="1"/>
    <xf numFmtId="165" fontId="0" fillId="3" borderId="0" xfId="1" applyNumberFormat="1" applyFont="1" applyFill="1"/>
    <xf numFmtId="9" fontId="0" fillId="3" borderId="0" xfId="3" applyFont="1" applyFill="1"/>
    <xf numFmtId="164" fontId="0" fillId="3" borderId="0" xfId="2" applyNumberFormat="1" applyFont="1" applyFill="1"/>
    <xf numFmtId="0" fontId="2" fillId="3" borderId="1" xfId="0" applyFont="1" applyFill="1" applyBorder="1" applyAlignment="1">
      <alignment horizontal="right"/>
    </xf>
    <xf numFmtId="164" fontId="0" fillId="3" borderId="1" xfId="2" applyNumberFormat="1" applyFont="1" applyFill="1" applyBorder="1"/>
    <xf numFmtId="164" fontId="0" fillId="3" borderId="0" xfId="0" applyNumberFormat="1" applyFill="1"/>
    <xf numFmtId="164" fontId="0" fillId="4" borderId="0" xfId="0" applyNumberFormat="1" applyFill="1"/>
    <xf numFmtId="8" fontId="0" fillId="5" borderId="0" xfId="0" applyNumberFormat="1" applyFill="1"/>
    <xf numFmtId="0" fontId="2" fillId="6" borderId="0" xfId="0" applyFont="1" applyFill="1" applyAlignment="1">
      <alignment horizontal="right"/>
    </xf>
    <xf numFmtId="44" fontId="0" fillId="6" borderId="0" xfId="2" applyFont="1" applyFill="1"/>
    <xf numFmtId="0" fontId="0" fillId="6" borderId="0" xfId="0" applyFill="1"/>
    <xf numFmtId="44" fontId="0" fillId="2" borderId="0" xfId="2" applyFont="1" applyFill="1"/>
    <xf numFmtId="44" fontId="0" fillId="7" borderId="0" xfId="2" applyFont="1" applyFill="1"/>
    <xf numFmtId="44" fontId="0" fillId="0" borderId="3" xfId="0" applyNumberFormat="1" applyFill="1" applyBorder="1" applyAlignment="1"/>
    <xf numFmtId="44" fontId="0" fillId="0" borderId="4" xfId="0" applyNumberForma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quotePrefix="1" applyFont="1" applyFill="1" applyBorder="1" applyAlignment="1">
      <alignment horizontal="left"/>
    </xf>
    <xf numFmtId="44" fontId="4" fillId="0" borderId="0" xfId="0" applyNumberFormat="1" applyFont="1"/>
    <xf numFmtId="44" fontId="4" fillId="0" borderId="0" xfId="2" applyFont="1"/>
    <xf numFmtId="44" fontId="5" fillId="0" borderId="0" xfId="2" applyFont="1"/>
    <xf numFmtId="0" fontId="6" fillId="0" borderId="0" xfId="0" applyFont="1"/>
    <xf numFmtId="0" fontId="7" fillId="0" borderId="0" xfId="0" applyFont="1"/>
    <xf numFmtId="0" fontId="6" fillId="0" borderId="5" xfId="0" applyFont="1" applyBorder="1"/>
    <xf numFmtId="0" fontId="6" fillId="0" borderId="0" xfId="2" applyNumberFormat="1" applyFont="1"/>
    <xf numFmtId="0" fontId="6" fillId="8" borderId="6" xfId="0" applyFont="1" applyFill="1" applyBorder="1" applyAlignment="1">
      <alignment horizontal="right"/>
    </xf>
    <xf numFmtId="0" fontId="7" fillId="8" borderId="7" xfId="0" applyFont="1" applyFill="1" applyBorder="1"/>
    <xf numFmtId="0" fontId="6" fillId="8" borderId="8" xfId="0" applyFont="1" applyFill="1" applyBorder="1" applyAlignment="1">
      <alignment horizontal="right"/>
    </xf>
    <xf numFmtId="166" fontId="7" fillId="8" borderId="9" xfId="2" applyNumberFormat="1" applyFont="1" applyFill="1" applyBorder="1"/>
    <xf numFmtId="0" fontId="6" fillId="8" borderId="8" xfId="0" applyFont="1" applyFill="1" applyBorder="1"/>
    <xf numFmtId="166" fontId="7" fillId="8" borderId="9" xfId="0" applyNumberFormat="1" applyFont="1" applyFill="1" applyBorder="1"/>
    <xf numFmtId="0" fontId="7" fillId="8" borderId="9" xfId="0" applyFont="1" applyFill="1" applyBorder="1"/>
    <xf numFmtId="0" fontId="6" fillId="8" borderId="10" xfId="0" applyFont="1" applyFill="1" applyBorder="1" applyAlignment="1">
      <alignment horizontal="right"/>
    </xf>
    <xf numFmtId="0" fontId="7" fillId="8" borderId="11" xfId="0" applyFont="1" applyFill="1" applyBorder="1"/>
    <xf numFmtId="0" fontId="6" fillId="9" borderId="6" xfId="0" applyFont="1" applyFill="1" applyBorder="1" applyAlignment="1">
      <alignment horizontal="right"/>
    </xf>
    <xf numFmtId="166" fontId="7" fillId="9" borderId="7" xfId="0" applyNumberFormat="1" applyFont="1" applyFill="1" applyBorder="1"/>
    <xf numFmtId="0" fontId="6" fillId="9" borderId="10" xfId="0" applyFont="1" applyFill="1" applyBorder="1" applyAlignment="1">
      <alignment horizontal="right"/>
    </xf>
    <xf numFmtId="166" fontId="7" fillId="9" borderId="11" xfId="0" applyNumberFormat="1" applyFont="1" applyFill="1" applyBorder="1"/>
    <xf numFmtId="166" fontId="7" fillId="0" borderId="0" xfId="0" applyNumberFormat="1" applyFont="1"/>
    <xf numFmtId="0" fontId="6" fillId="0" borderId="0" xfId="0" applyFont="1" applyAlignment="1">
      <alignment horizontal="right"/>
    </xf>
    <xf numFmtId="166" fontId="7" fillId="10" borderId="12" xfId="0" applyNumberFormat="1" applyFont="1" applyFill="1" applyBorder="1"/>
    <xf numFmtId="0" fontId="7" fillId="10" borderId="13" xfId="0" applyFont="1" applyFill="1" applyBorder="1" applyAlignment="1">
      <alignment horizontal="right"/>
    </xf>
    <xf numFmtId="0" fontId="6" fillId="0" borderId="5" xfId="2" applyNumberFormat="1" applyFont="1" applyBorder="1"/>
    <xf numFmtId="9" fontId="7" fillId="0" borderId="0" xfId="3" applyFont="1"/>
    <xf numFmtId="9" fontId="7" fillId="0" borderId="0" xfId="0" applyNumberFormat="1" applyFont="1"/>
    <xf numFmtId="164" fontId="6" fillId="0" borderId="0" xfId="0" applyNumberFormat="1" applyFont="1" applyFill="1"/>
    <xf numFmtId="0" fontId="6" fillId="0" borderId="0" xfId="0" applyFont="1" applyFill="1"/>
    <xf numFmtId="0" fontId="7" fillId="0" borderId="5" xfId="0" applyFont="1" applyFill="1" applyBorder="1" applyAlignment="1">
      <alignment horizontal="center"/>
    </xf>
    <xf numFmtId="166" fontId="7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Alignment="1">
      <alignment horizontal="center"/>
    </xf>
    <xf numFmtId="166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" fontId="7" fillId="0" borderId="0" xfId="0" applyNumberFormat="1" applyFont="1" applyFill="1" applyAlignment="1">
      <alignment horizontal="center"/>
    </xf>
    <xf numFmtId="1" fontId="7" fillId="0" borderId="5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Alignment="1">
      <alignment horizontal="right" indent="1"/>
    </xf>
    <xf numFmtId="0" fontId="0" fillId="0" borderId="0" xfId="0" applyAlignment="1">
      <alignment vertical="center"/>
    </xf>
    <xf numFmtId="0" fontId="0" fillId="5" borderId="0" xfId="0" applyFill="1"/>
    <xf numFmtId="0" fontId="0" fillId="5" borderId="14" xfId="0" applyFill="1" applyBorder="1"/>
    <xf numFmtId="44" fontId="2" fillId="5" borderId="14" xfId="0" applyNumberFormat="1" applyFont="1" applyFill="1" applyBorder="1"/>
    <xf numFmtId="5" fontId="0" fillId="5" borderId="0" xfId="2" applyNumberFormat="1" applyFont="1" applyFill="1"/>
    <xf numFmtId="0" fontId="9" fillId="5" borderId="0" xfId="0" applyFont="1" applyFill="1" applyAlignment="1">
      <alignment horizontal="right" vertical="center" textRotation="90" wrapText="1"/>
    </xf>
    <xf numFmtId="0" fontId="10" fillId="0" borderId="0" xfId="0" applyFont="1" applyAlignment="1">
      <alignment horizontal="right" vertical="center" textRotation="90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 textRotation="9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</xdr:row>
      <xdr:rowOff>19050</xdr:rowOff>
    </xdr:from>
    <xdr:to>
      <xdr:col>10</xdr:col>
      <xdr:colOff>323850</xdr:colOff>
      <xdr:row>10</xdr:row>
      <xdr:rowOff>47625</xdr:rowOff>
    </xdr:to>
    <xdr:sp macro="" textlink="">
      <xdr:nvSpPr>
        <xdr:cNvPr id="2" name="TextBox 1"/>
        <xdr:cNvSpPr txBox="1"/>
      </xdr:nvSpPr>
      <xdr:spPr>
        <a:xfrm>
          <a:off x="4029075" y="209550"/>
          <a:ext cx="3543300" cy="1743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Cost = fixed cost + variable cost</a:t>
          </a:r>
          <a:endParaRPr lang="en-US" sz="1100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 + cQ 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Revenue = price times quantity sold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pS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Quantity sold = Minimum{demand, quantity sold}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min{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D, Q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}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Profit = Revenue − Cost 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*min{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D, Q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} − (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 + cQ)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342901</xdr:colOff>
      <xdr:row>2</xdr:row>
      <xdr:rowOff>85725</xdr:rowOff>
    </xdr:from>
    <xdr:to>
      <xdr:col>6</xdr:col>
      <xdr:colOff>523875</xdr:colOff>
      <xdr:row>15</xdr:row>
      <xdr:rowOff>171451</xdr:rowOff>
    </xdr:to>
    <xdr:sp macro="" textlink="">
      <xdr:nvSpPr>
        <xdr:cNvPr id="2" name="TextBox 1"/>
        <xdr:cNvSpPr txBox="1"/>
      </xdr:nvSpPr>
      <xdr:spPr>
        <a:xfrm>
          <a:off x="3086101" y="466725"/>
          <a:ext cx="4524374" cy="25812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 eaLnBrk="1" fontAlgn="auto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Moore Pharmaceuticals needs to decide whether to conduct clinical trials and seek FDA approval for a newly developed drug.</a:t>
          </a:r>
          <a:endParaRPr lang="en-US" sz="1100">
            <a:effectLst/>
          </a:endParaRPr>
        </a:p>
        <a:p>
          <a:pPr rtl="0" eaLnBrk="1" fontAlgn="auto" latinLnBrk="0" hangingPunct="1"/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Estimated figures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R&amp;D cost = $700 million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Clinical trials cost = $150 million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Market size = 2 million people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Market size growth = 3% per year</a:t>
          </a: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Market share = 8%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Market share growth = 20% per year (for 4 years)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Revenue from a monthly prescription = $130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Variable cost for a monthly prescription = $40</a:t>
          </a:r>
          <a:endParaRPr lang="en-US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Discount rate for net present value = 9%</a:t>
          </a:r>
          <a:endParaRPr lang="en-US">
            <a:effectLst/>
          </a:endParaRPr>
        </a:p>
        <a:p>
          <a:pPr rtl="0" eaLnBrk="1" fontAlgn="auto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Moore Pharmaceuticals wants to determine net present value for the next 5 years and to determine how long it will take to recover fixed costs.</a:t>
          </a:r>
          <a:endParaRPr lang="en-US">
            <a:effectLst/>
          </a:endParaRPr>
        </a:p>
        <a:p>
          <a:pPr rtl="0" eaLnBrk="1" fontAlgn="auto" latinLnBrk="0" hangingPunct="1"/>
          <a:endParaRPr lang="en-US">
            <a:effectLst/>
          </a:endParaRPr>
        </a:p>
        <a:p>
          <a:endParaRPr lang="en-US" sz="1100"/>
        </a:p>
      </xdr:txBody>
    </xdr:sp>
    <xdr:clientData/>
  </xdr:twoCellAnchor>
  <xdr:twoCellAnchor>
    <xdr:from>
      <xdr:col>6</xdr:col>
      <xdr:colOff>285750</xdr:colOff>
      <xdr:row>24</xdr:row>
      <xdr:rowOff>114300</xdr:rowOff>
    </xdr:from>
    <xdr:to>
      <xdr:col>8</xdr:col>
      <xdr:colOff>338138</xdr:colOff>
      <xdr:row>27</xdr:row>
      <xdr:rowOff>169863</xdr:rowOff>
    </xdr:to>
    <xdr:sp macro="" textlink="">
      <xdr:nvSpPr>
        <xdr:cNvPr id="4" name="TextBox 2"/>
        <xdr:cNvSpPr txBox="1">
          <a:spLocks noChangeArrowheads="1"/>
        </xdr:cNvSpPr>
      </xdr:nvSpPr>
      <xdr:spPr bwMode="auto">
        <a:xfrm>
          <a:off x="7372350" y="4705350"/>
          <a:ext cx="1271588" cy="646113"/>
        </a:xfrm>
        <a:prstGeom prst="rect">
          <a:avLst/>
        </a:prstGeom>
        <a:solidFill>
          <a:schemeClr val="bg2"/>
        </a:solidFill>
        <a:ln w="12700">
          <a:solidFill>
            <a:schemeClr val="tx1"/>
          </a:solidFill>
          <a:miter lim="800000"/>
          <a:headEnd/>
          <a:tailEnd/>
        </a:ln>
      </xdr:spPr>
      <xdr:txBody>
        <a:bodyPr wrap="square">
          <a:prstTxWarp prst="textNoShape">
            <a:avLst/>
          </a:prstTxWarp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800"/>
            <a:t>Profitable in 4</a:t>
          </a:r>
          <a:r>
            <a:rPr lang="en-US" sz="1800" baseline="30000"/>
            <a:t>th</a:t>
          </a:r>
          <a:r>
            <a:rPr lang="en-US" sz="1800"/>
            <a:t> year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85725</xdr:colOff>
      <xdr:row>0</xdr:row>
      <xdr:rowOff>0</xdr:rowOff>
    </xdr:from>
    <xdr:to>
      <xdr:col>14</xdr:col>
      <xdr:colOff>439148</xdr:colOff>
      <xdr:row>13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838825" y="0"/>
          <a:ext cx="5839823" cy="2476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142873</xdr:colOff>
      <xdr:row>12</xdr:row>
      <xdr:rowOff>161925</xdr:rowOff>
    </xdr:from>
    <xdr:to>
      <xdr:col>14</xdr:col>
      <xdr:colOff>190500</xdr:colOff>
      <xdr:row>24</xdr:row>
      <xdr:rowOff>57150</xdr:rowOff>
    </xdr:to>
    <xdr:sp macro="" textlink="">
      <xdr:nvSpPr>
        <xdr:cNvPr id="3" name="TextBox 2"/>
        <xdr:cNvSpPr txBox="1"/>
      </xdr:nvSpPr>
      <xdr:spPr>
        <a:xfrm>
          <a:off x="5895973" y="2447925"/>
          <a:ext cx="5534027" cy="2181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 eaLnBrk="1" fontAlgn="auto" latinLnBrk="0" hangingPunct="1"/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Retirement-Planning Model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Start work at age 22, earning $50,000 per year.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Expect a salary increase of 3% per year.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Required to contribute 8% to retirement.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Employer contributes 35% of that amount.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Expect an annual return of 8% on the portfolio.</a:t>
          </a: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Salary = 1.03(previous year’s salary)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Employee contribution = 0.08(salary)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Employer contribution = 0.35(employee contrib.)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Value of account = 1.08(previous value) + employee contribution + employer contribution</a:t>
          </a:r>
          <a:endParaRPr lang="en-US" sz="1100">
            <a:effectLst/>
          </a:endParaRPr>
        </a:p>
        <a:p>
          <a:pPr marL="171450" indent="-171450" rtl="0" eaLnBrk="1" fontAlgn="auto" latinLnBrk="0" hangingPunct="1">
            <a:buFont typeface="Wingdings" pitchFamily="2" charset="2"/>
            <a:buChar char="§"/>
          </a:pPr>
          <a:endParaRPr lang="en-US" sz="1100">
            <a:effectLst/>
          </a:endParaRPr>
        </a:p>
        <a:p>
          <a:pPr rtl="0" eaLnBrk="1" fontAlgn="auto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Determine the value of the retirement account when the employee is 50 years old.</a:t>
          </a:r>
          <a:endParaRPr lang="en-US" sz="1100">
            <a:effectLst/>
          </a:endParaRPr>
        </a:p>
        <a:p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3</xdr:row>
      <xdr:rowOff>9525</xdr:rowOff>
    </xdr:from>
    <xdr:to>
      <xdr:col>17</xdr:col>
      <xdr:colOff>95250</xdr:colOff>
      <xdr:row>17</xdr:row>
      <xdr:rowOff>77788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239125" y="581025"/>
          <a:ext cx="3657600" cy="2735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4</xdr:row>
      <xdr:rowOff>19050</xdr:rowOff>
    </xdr:from>
    <xdr:to>
      <xdr:col>17</xdr:col>
      <xdr:colOff>409575</xdr:colOff>
      <xdr:row>21</xdr:row>
      <xdr:rowOff>66675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72350" y="781050"/>
          <a:ext cx="5181600" cy="3286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457971</xdr:colOff>
      <xdr:row>15</xdr:row>
      <xdr:rowOff>95250</xdr:rowOff>
    </xdr:from>
    <xdr:to>
      <xdr:col>12</xdr:col>
      <xdr:colOff>150814</xdr:colOff>
      <xdr:row>29</xdr:row>
      <xdr:rowOff>117475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48896" y="2952750"/>
          <a:ext cx="5779318" cy="268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20</xdr:row>
      <xdr:rowOff>9525</xdr:rowOff>
    </xdr:from>
    <xdr:ext cx="882549" cy="953466"/>
    <xdr:sp macro="" textlink="">
      <xdr:nvSpPr>
        <xdr:cNvPr id="2" name="TextBox 1"/>
        <xdr:cNvSpPr txBox="1"/>
      </xdr:nvSpPr>
      <xdr:spPr>
        <a:xfrm>
          <a:off x="161925" y="3267075"/>
          <a:ext cx="882549" cy="953466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rtl="0" eaLnBrk="1" latinLnBrk="0" hangingPunct="1"/>
          <a:r>
            <a:rPr lang="en-US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Set cell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 B19</a:t>
          </a:r>
          <a:endParaRPr lang="en-US" sz="1100">
            <a:effectLst/>
          </a:endParaRPr>
        </a:p>
        <a:p>
          <a:pPr rtl="0" eaLnBrk="1" latinLnBrk="0" hangingPunct="1"/>
          <a:r>
            <a:rPr lang="en-US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 value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 0</a:t>
          </a:r>
          <a:endParaRPr lang="en-US">
            <a:effectLst/>
          </a:endParaRPr>
        </a:p>
        <a:p>
          <a:pPr rtl="0" eaLnBrk="1" latinLnBrk="0" hangingPunct="1"/>
          <a:r>
            <a:rPr lang="en-US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By changing</a:t>
          </a:r>
          <a:endParaRPr lang="en-US">
            <a:effectLst/>
          </a:endParaRPr>
        </a:p>
        <a:p>
          <a:pPr rtl="0" eaLnBrk="1" latinLnBrk="0" hangingPunct="1"/>
          <a:r>
            <a:rPr lang="en-US" sz="110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cell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 B12.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>
    <xdr:from>
      <xdr:col>3</xdr:col>
      <xdr:colOff>19050</xdr:colOff>
      <xdr:row>3</xdr:row>
      <xdr:rowOff>104775</xdr:rowOff>
    </xdr:from>
    <xdr:to>
      <xdr:col>10</xdr:col>
      <xdr:colOff>9525</xdr:colOff>
      <xdr:row>14</xdr:row>
      <xdr:rowOff>66675</xdr:rowOff>
    </xdr:to>
    <xdr:sp macro="" textlink="">
      <xdr:nvSpPr>
        <xdr:cNvPr id="3" name="TextBox 2"/>
        <xdr:cNvSpPr txBox="1"/>
      </xdr:nvSpPr>
      <xdr:spPr>
        <a:xfrm>
          <a:off x="3676650" y="600075"/>
          <a:ext cx="5019675" cy="175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 eaLnBrk="1" latinLnBrk="0" hangingPunct="1"/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Finding the Breakeven Point in the Outsourcing Model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(using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Seek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>
            <a:effectLst/>
          </a:endParaRPr>
        </a:p>
        <a:p>
          <a:pPr rtl="0" eaLnBrk="1" latinLnBrk="0" hangingPunct="1"/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Find the value of demand at which manufacturing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cost equals purchased cost</a:t>
          </a:r>
          <a:endParaRPr lang="en-US">
            <a:effectLst/>
          </a:endParaRPr>
        </a:p>
        <a:p>
          <a:pPr rtl="0" eaLnBrk="1" latinLnBrk="0" hangingPunct="1"/>
          <a:r>
            <a:rPr lang="en-U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 cell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B19</a:t>
          </a:r>
          <a:endParaRPr lang="en-US" b="1">
            <a:effectLst/>
          </a:endParaRPr>
        </a:p>
        <a:p>
          <a:pPr rtl="0" eaLnBrk="1" latinLnBrk="0" hangingPunct="1"/>
          <a:r>
            <a:rPr lang="en-U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value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0</a:t>
          </a:r>
          <a:endParaRPr lang="en-US" b="1">
            <a:effectLst/>
          </a:endParaRPr>
        </a:p>
        <a:p>
          <a:pPr rtl="0" eaLnBrk="1" latinLnBrk="0" hangingPunct="1"/>
          <a:r>
            <a:rPr lang="en-U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By changing</a:t>
          </a:r>
          <a:endParaRPr lang="en-US" b="1">
            <a:effectLst/>
          </a:endParaRPr>
        </a:p>
        <a:p>
          <a:pPr rtl="0" eaLnBrk="1" latinLnBrk="0" hangingPunct="1"/>
          <a:r>
            <a:rPr lang="en-US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cell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B12.</a:t>
          </a:r>
          <a:endParaRPr lang="en-US" b="1">
            <a:effectLst/>
          </a:endParaRP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U65534"/>
  <sheetViews>
    <sheetView workbookViewId="0">
      <selection activeCell="E23" sqref="E23"/>
    </sheetView>
  </sheetViews>
  <sheetFormatPr defaultRowHeight="15" x14ac:dyDescent="0.25"/>
  <cols>
    <col min="1" max="1" width="17.85546875" style="4" bestFit="1" customWidth="1"/>
    <col min="2" max="2" width="12.5703125" bestFit="1" customWidth="1"/>
    <col min="3" max="3" width="14.28515625" bestFit="1" customWidth="1"/>
  </cols>
  <sheetData>
    <row r="1" spans="1:3" x14ac:dyDescent="0.25">
      <c r="A1" s="4" t="s">
        <v>40</v>
      </c>
    </row>
    <row r="3" spans="1:3" x14ac:dyDescent="0.25">
      <c r="A3" s="4" t="s">
        <v>1</v>
      </c>
    </row>
    <row r="5" spans="1:3" x14ac:dyDescent="0.25">
      <c r="A5" s="7" t="s">
        <v>41</v>
      </c>
      <c r="B5" s="30">
        <v>40</v>
      </c>
    </row>
    <row r="6" spans="1:3" x14ac:dyDescent="0.25">
      <c r="A6" s="7" t="s">
        <v>42</v>
      </c>
      <c r="B6" s="30">
        <v>24</v>
      </c>
    </row>
    <row r="7" spans="1:3" x14ac:dyDescent="0.25">
      <c r="A7" s="7" t="s">
        <v>43</v>
      </c>
      <c r="B7" s="30">
        <v>400000</v>
      </c>
    </row>
    <row r="8" spans="1:3" x14ac:dyDescent="0.25">
      <c r="A8" s="7" t="s">
        <v>25</v>
      </c>
      <c r="B8" s="11">
        <v>50000</v>
      </c>
    </row>
    <row r="11" spans="1:3" x14ac:dyDescent="0.25">
      <c r="A11" s="4" t="s">
        <v>10</v>
      </c>
    </row>
    <row r="13" spans="1:3" x14ac:dyDescent="0.25">
      <c r="A13" s="27" t="s">
        <v>41</v>
      </c>
      <c r="B13" s="28">
        <f>B5</f>
        <v>40</v>
      </c>
      <c r="C13" s="29"/>
    </row>
    <row r="14" spans="1:3" x14ac:dyDescent="0.25">
      <c r="A14" s="27" t="s">
        <v>27</v>
      </c>
      <c r="B14" s="29">
        <f>MIN(B8,B18)</f>
        <v>40000</v>
      </c>
      <c r="C14" s="29"/>
    </row>
    <row r="15" spans="1:3" x14ac:dyDescent="0.25">
      <c r="A15" s="27" t="s">
        <v>44</v>
      </c>
      <c r="B15" s="29"/>
      <c r="C15" s="28">
        <f>B13*B14</f>
        <v>1600000</v>
      </c>
    </row>
    <row r="16" spans="1:3" x14ac:dyDescent="0.25">
      <c r="A16" s="27"/>
      <c r="B16" s="29"/>
      <c r="C16" s="29"/>
    </row>
    <row r="17" spans="1:3" x14ac:dyDescent="0.25">
      <c r="A17" s="27" t="s">
        <v>42</v>
      </c>
      <c r="B17" s="28">
        <f>B6</f>
        <v>24</v>
      </c>
      <c r="C17" s="29"/>
    </row>
    <row r="18" spans="1:3" x14ac:dyDescent="0.25">
      <c r="A18" s="27" t="s">
        <v>45</v>
      </c>
      <c r="B18" s="29">
        <v>40000</v>
      </c>
      <c r="C18" s="29"/>
    </row>
    <row r="19" spans="1:3" x14ac:dyDescent="0.25">
      <c r="A19" s="27" t="s">
        <v>46</v>
      </c>
      <c r="B19" s="29"/>
      <c r="C19" s="28">
        <f>B17*B18</f>
        <v>960000</v>
      </c>
    </row>
    <row r="20" spans="1:3" x14ac:dyDescent="0.25">
      <c r="A20" s="27" t="s">
        <v>43</v>
      </c>
      <c r="B20" s="29"/>
      <c r="C20" s="28">
        <f>B7</f>
        <v>400000</v>
      </c>
    </row>
    <row r="21" spans="1:3" x14ac:dyDescent="0.25">
      <c r="C21" s="1"/>
    </row>
    <row r="22" spans="1:3" x14ac:dyDescent="0.25">
      <c r="A22" s="4" t="s">
        <v>18</v>
      </c>
      <c r="C22" s="31">
        <f>C15-C19-C20</f>
        <v>240000</v>
      </c>
    </row>
    <row r="65534" spans="255:255" x14ac:dyDescent="0.25">
      <c r="IU65534">
        <v>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6"/>
  <sheetViews>
    <sheetView workbookViewId="0">
      <selection activeCell="M5" sqref="M5"/>
    </sheetView>
  </sheetViews>
  <sheetFormatPr defaultColWidth="8.85546875" defaultRowHeight="12.75" x14ac:dyDescent="0.2"/>
  <cols>
    <col min="1" max="1" width="27.42578125" style="40" bestFit="1" customWidth="1"/>
    <col min="2" max="2" width="18.5703125" style="40" customWidth="1"/>
    <col min="3" max="3" width="8.85546875" style="40"/>
    <col min="4" max="4" width="11.28515625" style="40" bestFit="1" customWidth="1"/>
    <col min="5" max="5" width="9.85546875" style="40" bestFit="1" customWidth="1"/>
    <col min="6" max="6" width="16.28515625" style="40" bestFit="1" customWidth="1"/>
    <col min="7" max="7" width="11.42578125" style="40" bestFit="1" customWidth="1"/>
    <col min="8" max="16384" width="8.85546875" style="40"/>
  </cols>
  <sheetData>
    <row r="1" spans="1:7" x14ac:dyDescent="0.2">
      <c r="A1" s="39" t="s">
        <v>49</v>
      </c>
      <c r="D1" s="39"/>
    </row>
    <row r="2" spans="1:7" x14ac:dyDescent="0.2">
      <c r="E2" s="63"/>
      <c r="F2" s="63"/>
      <c r="G2" s="64"/>
    </row>
    <row r="3" spans="1:7" ht="13.5" thickBot="1" x14ac:dyDescent="0.25">
      <c r="A3" s="39" t="s">
        <v>1</v>
      </c>
      <c r="D3" s="41"/>
      <c r="E3" s="65"/>
      <c r="F3" s="66"/>
      <c r="G3" s="65"/>
    </row>
    <row r="4" spans="1:7" ht="13.5" thickTop="1" x14ac:dyDescent="0.2">
      <c r="D4" s="42"/>
      <c r="E4" s="67"/>
      <c r="F4" s="68"/>
      <c r="G4" s="69"/>
    </row>
    <row r="5" spans="1:7" x14ac:dyDescent="0.2">
      <c r="A5" s="43" t="s">
        <v>51</v>
      </c>
      <c r="B5" s="44"/>
      <c r="D5" s="42"/>
      <c r="E5" s="70"/>
      <c r="F5" s="68"/>
      <c r="G5" s="69"/>
    </row>
    <row r="6" spans="1:7" x14ac:dyDescent="0.2">
      <c r="A6" s="45" t="s">
        <v>52</v>
      </c>
      <c r="B6" s="46">
        <v>50000</v>
      </c>
      <c r="D6" s="42"/>
      <c r="E6" s="70"/>
      <c r="F6" s="68"/>
      <c r="G6" s="69"/>
    </row>
    <row r="7" spans="1:7" x14ac:dyDescent="0.2">
      <c r="A7" s="45" t="s">
        <v>53</v>
      </c>
      <c r="B7" s="46">
        <v>125</v>
      </c>
      <c r="D7" s="42"/>
      <c r="E7" s="70"/>
      <c r="F7" s="68"/>
      <c r="G7" s="69"/>
    </row>
    <row r="8" spans="1:7" x14ac:dyDescent="0.2">
      <c r="A8" s="47"/>
      <c r="B8" s="48"/>
      <c r="D8" s="42"/>
      <c r="E8" s="70"/>
      <c r="F8" s="68"/>
      <c r="G8" s="69"/>
    </row>
    <row r="9" spans="1:7" x14ac:dyDescent="0.2">
      <c r="A9" s="45" t="s">
        <v>54</v>
      </c>
      <c r="B9" s="48"/>
      <c r="D9" s="42"/>
      <c r="E9" s="70"/>
      <c r="F9" s="68"/>
      <c r="G9" s="69"/>
    </row>
    <row r="10" spans="1:7" x14ac:dyDescent="0.2">
      <c r="A10" s="45" t="s">
        <v>55</v>
      </c>
      <c r="B10" s="46">
        <v>175</v>
      </c>
      <c r="D10" s="42"/>
      <c r="E10" s="70"/>
      <c r="F10" s="68"/>
      <c r="G10" s="69"/>
    </row>
    <row r="11" spans="1:7" x14ac:dyDescent="0.2">
      <c r="A11" s="47"/>
      <c r="B11" s="49"/>
      <c r="D11" s="42"/>
      <c r="E11" s="70"/>
      <c r="F11" s="68"/>
      <c r="G11" s="69"/>
    </row>
    <row r="12" spans="1:7" x14ac:dyDescent="0.2">
      <c r="A12" s="50" t="s">
        <v>56</v>
      </c>
      <c r="B12" s="51">
        <v>1500</v>
      </c>
      <c r="D12" s="42"/>
      <c r="E12" s="70"/>
      <c r="F12" s="68"/>
      <c r="G12" s="69"/>
    </row>
    <row r="13" spans="1:7" x14ac:dyDescent="0.2">
      <c r="A13" s="39"/>
      <c r="D13" s="42"/>
      <c r="E13" s="70"/>
      <c r="F13" s="68"/>
      <c r="G13" s="69"/>
    </row>
    <row r="14" spans="1:7" x14ac:dyDescent="0.2">
      <c r="A14" s="39" t="s">
        <v>10</v>
      </c>
      <c r="D14" s="42"/>
      <c r="E14" s="70"/>
      <c r="F14" s="68"/>
      <c r="G14" s="69"/>
    </row>
    <row r="15" spans="1:7" x14ac:dyDescent="0.2">
      <c r="A15" s="39"/>
      <c r="D15" s="42"/>
      <c r="E15" s="70"/>
      <c r="F15" s="68"/>
      <c r="G15" s="69"/>
    </row>
    <row r="16" spans="1:7" x14ac:dyDescent="0.2">
      <c r="A16" s="52" t="s">
        <v>57</v>
      </c>
      <c r="B16" s="53">
        <f>B6+B7*B12</f>
        <v>237500</v>
      </c>
      <c r="D16" s="42"/>
      <c r="E16" s="70"/>
      <c r="F16" s="68"/>
      <c r="G16" s="69"/>
    </row>
    <row r="17" spans="1:7" x14ac:dyDescent="0.2">
      <c r="A17" s="54" t="s">
        <v>58</v>
      </c>
      <c r="B17" s="55">
        <f>B12*B10</f>
        <v>262500</v>
      </c>
      <c r="D17" s="42"/>
      <c r="E17" s="70"/>
      <c r="F17" s="68"/>
      <c r="G17" s="69"/>
    </row>
    <row r="18" spans="1:7" x14ac:dyDescent="0.2">
      <c r="A18" s="39"/>
      <c r="B18" s="56"/>
      <c r="D18" s="42"/>
      <c r="E18" s="70"/>
      <c r="F18" s="68"/>
      <c r="G18" s="69"/>
    </row>
    <row r="19" spans="1:7" x14ac:dyDescent="0.2">
      <c r="A19" s="57" t="s">
        <v>59</v>
      </c>
      <c r="B19" s="58">
        <f>B16-B17</f>
        <v>-25000</v>
      </c>
      <c r="D19" s="42"/>
      <c r="E19" s="70"/>
      <c r="F19" s="68"/>
      <c r="G19" s="69"/>
    </row>
    <row r="20" spans="1:7" x14ac:dyDescent="0.2">
      <c r="A20" s="57" t="s">
        <v>50</v>
      </c>
      <c r="B20" s="59" t="str">
        <f>IF(B19&lt;=0, "Manufacture", "Outsource")</f>
        <v>Manufacture</v>
      </c>
      <c r="D20" s="42"/>
      <c r="E20" s="70"/>
      <c r="F20" s="68"/>
      <c r="G20" s="69"/>
    </row>
    <row r="21" spans="1:7" x14ac:dyDescent="0.2">
      <c r="D21" s="42"/>
      <c r="E21" s="70"/>
      <c r="F21" s="68"/>
      <c r="G21" s="69"/>
    </row>
    <row r="22" spans="1:7" x14ac:dyDescent="0.2">
      <c r="D22" s="42"/>
      <c r="E22" s="70"/>
      <c r="F22" s="68"/>
      <c r="G22" s="69"/>
    </row>
    <row r="23" spans="1:7" ht="13.5" thickBot="1" x14ac:dyDescent="0.25">
      <c r="D23" s="60"/>
      <c r="E23" s="71"/>
      <c r="F23" s="66"/>
      <c r="G23" s="65"/>
    </row>
    <row r="24" spans="1:7" ht="13.5" thickTop="1" x14ac:dyDescent="0.2">
      <c r="F24" s="56"/>
    </row>
    <row r="25" spans="1:7" x14ac:dyDescent="0.2">
      <c r="G25" s="61"/>
    </row>
    <row r="26" spans="1:7" x14ac:dyDescent="0.2">
      <c r="G26" s="62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A12" sqref="A12"/>
    </sheetView>
  </sheetViews>
  <sheetFormatPr defaultRowHeight="15" x14ac:dyDescent="0.25"/>
  <cols>
    <col min="1" max="1" width="8" customWidth="1"/>
    <col min="2" max="2" width="55.42578125" bestFit="1" customWidth="1"/>
  </cols>
  <sheetData>
    <row r="1" spans="1:2" ht="15.75" thickBot="1" x14ac:dyDescent="0.3">
      <c r="A1" s="34" t="s">
        <v>47</v>
      </c>
      <c r="B1" s="35" t="s">
        <v>48</v>
      </c>
    </row>
    <row r="2" spans="1:2" x14ac:dyDescent="0.25">
      <c r="A2" s="32">
        <v>35</v>
      </c>
      <c r="B2" s="32">
        <v>40000</v>
      </c>
    </row>
    <row r="3" spans="1:2" x14ac:dyDescent="0.25">
      <c r="A3" s="32">
        <v>36</v>
      </c>
      <c r="B3" s="32">
        <v>80000</v>
      </c>
    </row>
    <row r="4" spans="1:2" x14ac:dyDescent="0.25">
      <c r="A4" s="32">
        <v>37</v>
      </c>
      <c r="B4" s="32">
        <v>120000</v>
      </c>
    </row>
    <row r="5" spans="1:2" x14ac:dyDescent="0.25">
      <c r="A5" s="32">
        <v>38</v>
      </c>
      <c r="B5" s="32">
        <v>160000</v>
      </c>
    </row>
    <row r="6" spans="1:2" x14ac:dyDescent="0.25">
      <c r="A6" s="32">
        <v>39</v>
      </c>
      <c r="B6" s="32">
        <v>200000</v>
      </c>
    </row>
    <row r="7" spans="1:2" x14ac:dyDescent="0.25">
      <c r="A7" s="32">
        <v>40</v>
      </c>
      <c r="B7" s="32">
        <v>240000</v>
      </c>
    </row>
    <row r="8" spans="1:2" x14ac:dyDescent="0.25">
      <c r="A8" s="32">
        <v>41</v>
      </c>
      <c r="B8" s="32">
        <v>280000</v>
      </c>
    </row>
    <row r="9" spans="1:2" x14ac:dyDescent="0.25">
      <c r="A9" s="32">
        <v>42</v>
      </c>
      <c r="B9" s="32">
        <v>320000</v>
      </c>
    </row>
    <row r="10" spans="1:2" x14ac:dyDescent="0.25">
      <c r="A10" s="32">
        <v>43</v>
      </c>
      <c r="B10" s="32">
        <v>360000</v>
      </c>
    </row>
    <row r="11" spans="1:2" x14ac:dyDescent="0.25">
      <c r="A11" s="32">
        <v>44</v>
      </c>
      <c r="B11" s="32">
        <v>400000</v>
      </c>
    </row>
    <row r="12" spans="1:2" ht="15.75" thickBot="1" x14ac:dyDescent="0.3">
      <c r="A12" s="33">
        <v>45</v>
      </c>
      <c r="B12" s="33">
        <v>440000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30"/>
  <sheetViews>
    <sheetView workbookViewId="0">
      <selection activeCell="H17" sqref="H17"/>
    </sheetView>
  </sheetViews>
  <sheetFormatPr defaultRowHeight="15" x14ac:dyDescent="0.25"/>
  <cols>
    <col min="1" max="1" width="24.85546875" bestFit="1" customWidth="1"/>
    <col min="2" max="6" width="16.28515625" bestFit="1" customWidth="1"/>
  </cols>
  <sheetData>
    <row r="1" spans="1:2" x14ac:dyDescent="0.25">
      <c r="A1" s="4" t="s">
        <v>0</v>
      </c>
    </row>
    <row r="3" spans="1:2" x14ac:dyDescent="0.25">
      <c r="A3" s="6" t="s">
        <v>1</v>
      </c>
    </row>
    <row r="4" spans="1:2" x14ac:dyDescent="0.25">
      <c r="A4" s="5"/>
    </row>
    <row r="5" spans="1:2" x14ac:dyDescent="0.25">
      <c r="A5" s="7" t="s">
        <v>2</v>
      </c>
      <c r="B5" s="8">
        <v>2000000</v>
      </c>
    </row>
    <row r="6" spans="1:2" x14ac:dyDescent="0.25">
      <c r="A6" s="7" t="s">
        <v>3</v>
      </c>
      <c r="B6" s="9">
        <v>130</v>
      </c>
    </row>
    <row r="7" spans="1:2" x14ac:dyDescent="0.25">
      <c r="A7" s="7" t="s">
        <v>4</v>
      </c>
      <c r="B7" s="9">
        <v>40</v>
      </c>
    </row>
    <row r="8" spans="1:2" x14ac:dyDescent="0.25">
      <c r="A8" s="7" t="s">
        <v>5</v>
      </c>
      <c r="B8" s="10">
        <v>0.09</v>
      </c>
    </row>
    <row r="9" spans="1:2" x14ac:dyDescent="0.25">
      <c r="A9" s="7"/>
      <c r="B9" s="11"/>
    </row>
    <row r="10" spans="1:2" x14ac:dyDescent="0.25">
      <c r="A10" s="7" t="s">
        <v>6</v>
      </c>
      <c r="B10" s="11"/>
    </row>
    <row r="11" spans="1:2" x14ac:dyDescent="0.25">
      <c r="A11" s="7" t="s">
        <v>7</v>
      </c>
      <c r="B11" s="9">
        <v>700000000</v>
      </c>
    </row>
    <row r="12" spans="1:2" ht="15.75" thickBot="1" x14ac:dyDescent="0.3">
      <c r="A12" s="12" t="s">
        <v>8</v>
      </c>
      <c r="B12" s="13">
        <v>150000000</v>
      </c>
    </row>
    <row r="13" spans="1:2" ht="15.75" thickTop="1" x14ac:dyDescent="0.25">
      <c r="A13" s="7" t="s">
        <v>9</v>
      </c>
      <c r="B13" s="9">
        <f>B11+B12</f>
        <v>850000000</v>
      </c>
    </row>
    <row r="15" spans="1:2" x14ac:dyDescent="0.25">
      <c r="A15" s="4" t="s">
        <v>10</v>
      </c>
    </row>
    <row r="17" spans="1:6" x14ac:dyDescent="0.25">
      <c r="A17" s="14" t="s">
        <v>11</v>
      </c>
      <c r="B17" s="15">
        <v>1</v>
      </c>
      <c r="C17" s="15">
        <v>2</v>
      </c>
      <c r="D17" s="15">
        <v>3</v>
      </c>
      <c r="E17" s="15">
        <v>4</v>
      </c>
      <c r="F17" s="15">
        <v>5</v>
      </c>
    </row>
    <row r="18" spans="1:6" x14ac:dyDescent="0.25">
      <c r="A18" s="14" t="s">
        <v>12</v>
      </c>
      <c r="B18" s="16"/>
      <c r="C18" s="17">
        <v>0.03</v>
      </c>
      <c r="D18" s="17">
        <v>0.03</v>
      </c>
      <c r="E18" s="17">
        <v>0.03</v>
      </c>
      <c r="F18" s="17">
        <v>0.03</v>
      </c>
    </row>
    <row r="19" spans="1:6" x14ac:dyDescent="0.25">
      <c r="A19" s="14" t="s">
        <v>2</v>
      </c>
      <c r="B19" s="18">
        <f>B5</f>
        <v>2000000</v>
      </c>
      <c r="C19" s="19">
        <f>B19*(1+C18)</f>
        <v>2060000</v>
      </c>
      <c r="D19" s="19">
        <f t="shared" ref="D19:F19" si="0">C19*(1+D18)</f>
        <v>2121800</v>
      </c>
      <c r="E19" s="19">
        <f t="shared" si="0"/>
        <v>2185454</v>
      </c>
      <c r="F19" s="19">
        <f t="shared" si="0"/>
        <v>2251017.62</v>
      </c>
    </row>
    <row r="20" spans="1:6" x14ac:dyDescent="0.25">
      <c r="A20" s="14" t="s">
        <v>13</v>
      </c>
      <c r="B20" s="16"/>
      <c r="C20" s="20">
        <v>0.2</v>
      </c>
      <c r="D20" s="20">
        <v>0.2</v>
      </c>
      <c r="E20" s="20">
        <v>0.2</v>
      </c>
      <c r="F20" s="20">
        <v>0.2</v>
      </c>
    </row>
    <row r="21" spans="1:6" x14ac:dyDescent="0.25">
      <c r="A21" s="14" t="s">
        <v>14</v>
      </c>
      <c r="B21" s="20">
        <v>0.08</v>
      </c>
      <c r="C21" s="17">
        <f>B21*(1+C20)</f>
        <v>9.6000000000000002E-2</v>
      </c>
      <c r="D21" s="17">
        <f t="shared" ref="D21:F21" si="1">C21*(1+D20)</f>
        <v>0.1152</v>
      </c>
      <c r="E21" s="17">
        <f t="shared" si="1"/>
        <v>0.13824</v>
      </c>
      <c r="F21" s="17">
        <f t="shared" si="1"/>
        <v>0.16588800000000001</v>
      </c>
    </row>
    <row r="22" spans="1:6" x14ac:dyDescent="0.25">
      <c r="A22" s="14" t="s">
        <v>15</v>
      </c>
      <c r="B22" s="21">
        <f>B19*B21</f>
        <v>160000</v>
      </c>
      <c r="C22" s="21">
        <f t="shared" ref="C22:F22" si="2">C19*C21</f>
        <v>197760</v>
      </c>
      <c r="D22" s="21">
        <f t="shared" si="2"/>
        <v>244431.35999999999</v>
      </c>
      <c r="E22" s="21">
        <f t="shared" si="2"/>
        <v>302117.16096000001</v>
      </c>
      <c r="F22" s="21">
        <f t="shared" si="2"/>
        <v>373416.81094656006</v>
      </c>
    </row>
    <row r="23" spans="1:6" x14ac:dyDescent="0.25">
      <c r="A23" s="16"/>
      <c r="B23" s="16"/>
      <c r="C23" s="16"/>
      <c r="D23" s="16"/>
      <c r="E23" s="16"/>
      <c r="F23" s="16"/>
    </row>
    <row r="24" spans="1:6" x14ac:dyDescent="0.25">
      <c r="A24" s="14" t="s">
        <v>16</v>
      </c>
      <c r="B24" s="21">
        <f>B22*$B$6*12</f>
        <v>249600000</v>
      </c>
      <c r="C24" s="21">
        <f t="shared" ref="C24:F24" si="3">C22*$B$6*12</f>
        <v>308505600</v>
      </c>
      <c r="D24" s="21">
        <f t="shared" si="3"/>
        <v>381312921.59999996</v>
      </c>
      <c r="E24" s="21">
        <f t="shared" si="3"/>
        <v>471302771.09759998</v>
      </c>
      <c r="F24" s="21">
        <f t="shared" si="3"/>
        <v>582530225.07663369</v>
      </c>
    </row>
    <row r="25" spans="1:6" ht="15.75" thickBot="1" x14ac:dyDescent="0.3">
      <c r="A25" s="22" t="s">
        <v>17</v>
      </c>
      <c r="B25" s="23">
        <f>B22*$B$7*12</f>
        <v>76800000</v>
      </c>
      <c r="C25" s="23">
        <f t="shared" ref="C25:F25" si="4">C22*$B$7*12</f>
        <v>94924800</v>
      </c>
      <c r="D25" s="23">
        <f t="shared" si="4"/>
        <v>117327052.79999998</v>
      </c>
      <c r="E25" s="23">
        <f t="shared" si="4"/>
        <v>145016237.2608</v>
      </c>
      <c r="F25" s="23">
        <f t="shared" si="4"/>
        <v>179240069.25434881</v>
      </c>
    </row>
    <row r="26" spans="1:6" ht="15.75" thickTop="1" x14ac:dyDescent="0.25">
      <c r="A26" s="14" t="s">
        <v>18</v>
      </c>
      <c r="B26" s="24">
        <f>B24-B25</f>
        <v>172800000</v>
      </c>
      <c r="C26" s="24">
        <f t="shared" ref="C26:F26" si="5">C24-C25</f>
        <v>213580800</v>
      </c>
      <c r="D26" s="24">
        <f t="shared" si="5"/>
        <v>263985868.79999998</v>
      </c>
      <c r="E26" s="24">
        <f t="shared" si="5"/>
        <v>326286533.83679998</v>
      </c>
      <c r="F26" s="24">
        <f t="shared" si="5"/>
        <v>403290155.82228488</v>
      </c>
    </row>
    <row r="27" spans="1:6" x14ac:dyDescent="0.25">
      <c r="A27" s="5"/>
    </row>
    <row r="28" spans="1:6" x14ac:dyDescent="0.25">
      <c r="A28" s="5" t="s">
        <v>19</v>
      </c>
      <c r="B28" s="25">
        <f>B26-B13</f>
        <v>-677200000</v>
      </c>
      <c r="C28" s="25">
        <f>B28+C26</f>
        <v>-463619200</v>
      </c>
      <c r="D28" s="25">
        <f t="shared" ref="D28:F28" si="6">C28+D26</f>
        <v>-199633331.20000002</v>
      </c>
      <c r="E28" s="25">
        <f t="shared" si="6"/>
        <v>126653202.63679996</v>
      </c>
      <c r="F28" s="25">
        <f t="shared" si="6"/>
        <v>529943358.45908487</v>
      </c>
    </row>
    <row r="29" spans="1:6" x14ac:dyDescent="0.25">
      <c r="A29" s="5"/>
    </row>
    <row r="30" spans="1:6" x14ac:dyDescent="0.25">
      <c r="A30" s="5" t="s">
        <v>20</v>
      </c>
      <c r="B30" s="26">
        <f>NPV(B8,B26:F26)-B13</f>
        <v>185404859.90965664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I21" sqref="I21"/>
    </sheetView>
  </sheetViews>
  <sheetFormatPr defaultRowHeight="15" x14ac:dyDescent="0.25"/>
  <cols>
    <col min="1" max="1" width="18.7109375" bestFit="1" customWidth="1"/>
  </cols>
  <sheetData>
    <row r="1" spans="1:2" x14ac:dyDescent="0.25">
      <c r="A1" s="4" t="s">
        <v>21</v>
      </c>
    </row>
    <row r="2" spans="1:2" x14ac:dyDescent="0.25">
      <c r="A2" s="4"/>
    </row>
    <row r="3" spans="1:2" x14ac:dyDescent="0.25">
      <c r="A3" s="4" t="s">
        <v>1</v>
      </c>
    </row>
    <row r="4" spans="1:2" x14ac:dyDescent="0.25">
      <c r="A4" s="4"/>
    </row>
    <row r="5" spans="1:2" x14ac:dyDescent="0.25">
      <c r="A5" s="5" t="s">
        <v>22</v>
      </c>
      <c r="B5">
        <v>18</v>
      </c>
    </row>
    <row r="6" spans="1:2" x14ac:dyDescent="0.25">
      <c r="A6" s="5" t="s">
        <v>23</v>
      </c>
      <c r="B6">
        <v>12</v>
      </c>
    </row>
    <row r="7" spans="1:2" x14ac:dyDescent="0.25">
      <c r="A7" s="5" t="s">
        <v>24</v>
      </c>
      <c r="B7">
        <v>9</v>
      </c>
    </row>
    <row r="8" spans="1:2" x14ac:dyDescent="0.25">
      <c r="A8" s="4"/>
    </row>
    <row r="9" spans="1:2" x14ac:dyDescent="0.25">
      <c r="A9" s="4" t="s">
        <v>10</v>
      </c>
    </row>
    <row r="10" spans="1:2" x14ac:dyDescent="0.25">
      <c r="A10" s="4"/>
    </row>
    <row r="11" spans="1:2" x14ac:dyDescent="0.25">
      <c r="A11" s="5" t="s">
        <v>25</v>
      </c>
      <c r="B11">
        <v>41</v>
      </c>
    </row>
    <row r="12" spans="1:2" x14ac:dyDescent="0.25">
      <c r="A12" s="5" t="s">
        <v>26</v>
      </c>
      <c r="B12">
        <v>44</v>
      </c>
    </row>
    <row r="13" spans="1:2" x14ac:dyDescent="0.25">
      <c r="A13" s="4"/>
    </row>
    <row r="14" spans="1:2" x14ac:dyDescent="0.25">
      <c r="A14" s="5" t="s">
        <v>27</v>
      </c>
      <c r="B14">
        <f>MIN(B11,B12)</f>
        <v>41</v>
      </c>
    </row>
    <row r="15" spans="1:2" x14ac:dyDescent="0.25">
      <c r="A15" s="5" t="s">
        <v>28</v>
      </c>
      <c r="B15">
        <f>MAX(0,B12-B11)</f>
        <v>3</v>
      </c>
    </row>
    <row r="16" spans="1:2" x14ac:dyDescent="0.25">
      <c r="A16" s="4"/>
    </row>
    <row r="17" spans="1:2" x14ac:dyDescent="0.25">
      <c r="A17" s="5" t="s">
        <v>18</v>
      </c>
      <c r="B17" s="1">
        <f>B14*B5+B15*B7-B12*B6</f>
        <v>237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K13" sqref="K13"/>
    </sheetView>
  </sheetViews>
  <sheetFormatPr defaultRowHeight="15" x14ac:dyDescent="0.25"/>
  <cols>
    <col min="1" max="1" width="24.28515625" bestFit="1" customWidth="1"/>
  </cols>
  <sheetData>
    <row r="1" spans="1:2" x14ac:dyDescent="0.25">
      <c r="A1" s="4" t="s">
        <v>29</v>
      </c>
    </row>
    <row r="2" spans="1:2" x14ac:dyDescent="0.25">
      <c r="A2" s="4"/>
    </row>
    <row r="3" spans="1:2" x14ac:dyDescent="0.25">
      <c r="A3" s="4" t="s">
        <v>1</v>
      </c>
    </row>
    <row r="4" spans="1:2" x14ac:dyDescent="0.25">
      <c r="A4" s="4"/>
    </row>
    <row r="5" spans="1:2" x14ac:dyDescent="0.25">
      <c r="A5" s="5" t="s">
        <v>30</v>
      </c>
      <c r="B5">
        <v>300</v>
      </c>
    </row>
    <row r="6" spans="1:2" x14ac:dyDescent="0.25">
      <c r="A6" s="5" t="s">
        <v>31</v>
      </c>
      <c r="B6" s="2">
        <v>120</v>
      </c>
    </row>
    <row r="7" spans="1:2" x14ac:dyDescent="0.25">
      <c r="A7" s="5" t="s">
        <v>32</v>
      </c>
      <c r="B7" s="2">
        <v>100</v>
      </c>
    </row>
    <row r="8" spans="1:2" x14ac:dyDescent="0.25">
      <c r="A8" s="4"/>
    </row>
    <row r="9" spans="1:2" x14ac:dyDescent="0.25">
      <c r="A9" s="4" t="s">
        <v>10</v>
      </c>
    </row>
    <row r="10" spans="1:2" x14ac:dyDescent="0.25">
      <c r="A10" s="4"/>
    </row>
    <row r="11" spans="1:2" x14ac:dyDescent="0.25">
      <c r="A11" s="4" t="s">
        <v>33</v>
      </c>
      <c r="B11">
        <v>300</v>
      </c>
    </row>
    <row r="12" spans="1:2" x14ac:dyDescent="0.25">
      <c r="A12" s="4" t="s">
        <v>34</v>
      </c>
      <c r="B12">
        <v>290</v>
      </c>
    </row>
    <row r="13" spans="1:2" x14ac:dyDescent="0.25">
      <c r="A13" s="4" t="s">
        <v>35</v>
      </c>
      <c r="B13">
        <f>MIN(B11,B12)</f>
        <v>290</v>
      </c>
    </row>
    <row r="14" spans="1:2" x14ac:dyDescent="0.25">
      <c r="A14" s="4" t="s">
        <v>36</v>
      </c>
      <c r="B14">
        <v>15</v>
      </c>
    </row>
    <row r="15" spans="1:2" x14ac:dyDescent="0.25">
      <c r="A15" s="4" t="s">
        <v>37</v>
      </c>
      <c r="B15">
        <f>B13-B14</f>
        <v>275</v>
      </c>
    </row>
    <row r="16" spans="1:2" x14ac:dyDescent="0.25">
      <c r="A16" s="5" t="s">
        <v>38</v>
      </c>
      <c r="B16">
        <f>MAX(0,B15-B5)</f>
        <v>0</v>
      </c>
    </row>
    <row r="18" spans="1:2" x14ac:dyDescent="0.25">
      <c r="A18" s="4" t="s">
        <v>39</v>
      </c>
      <c r="B18" s="3">
        <f>MIN(B15,B5)*B6-B16*B7</f>
        <v>33000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42"/>
  <sheetViews>
    <sheetView workbookViewId="0">
      <selection activeCell="I35" sqref="I35"/>
    </sheetView>
  </sheetViews>
  <sheetFormatPr defaultRowHeight="15" x14ac:dyDescent="0.25"/>
  <cols>
    <col min="1" max="1" width="36.28515625" customWidth="1"/>
    <col min="2" max="2" width="12.5703125" bestFit="1" customWidth="1"/>
    <col min="3" max="4" width="12.42578125" bestFit="1" customWidth="1"/>
    <col min="5" max="5" width="12.5703125" bestFit="1" customWidth="1"/>
  </cols>
  <sheetData>
    <row r="1" spans="1:5" x14ac:dyDescent="0.25">
      <c r="A1" s="4" t="s">
        <v>60</v>
      </c>
    </row>
    <row r="3" spans="1:5" x14ac:dyDescent="0.25">
      <c r="A3" s="4" t="s">
        <v>61</v>
      </c>
    </row>
    <row r="5" spans="1:5" x14ac:dyDescent="0.25">
      <c r="A5" s="72" t="s">
        <v>62</v>
      </c>
      <c r="B5" s="11">
        <v>0.08</v>
      </c>
      <c r="C5" s="11"/>
    </row>
    <row r="6" spans="1:5" x14ac:dyDescent="0.25">
      <c r="A6" s="72" t="s">
        <v>63</v>
      </c>
      <c r="B6" s="11">
        <v>0.35</v>
      </c>
      <c r="C6" s="11"/>
    </row>
    <row r="7" spans="1:5" x14ac:dyDescent="0.25">
      <c r="A7" s="72" t="s">
        <v>64</v>
      </c>
      <c r="B7" s="11">
        <v>0.03</v>
      </c>
      <c r="C7" s="11"/>
    </row>
    <row r="8" spans="1:5" x14ac:dyDescent="0.25">
      <c r="A8" s="72" t="s">
        <v>65</v>
      </c>
      <c r="B8" s="11">
        <v>0.08</v>
      </c>
      <c r="C8" s="11"/>
    </row>
    <row r="12" spans="1:5" x14ac:dyDescent="0.25">
      <c r="A12" s="4"/>
      <c r="B12" s="4"/>
      <c r="C12" s="4" t="s">
        <v>68</v>
      </c>
      <c r="D12" s="4" t="s">
        <v>70</v>
      </c>
      <c r="E12" s="4"/>
    </row>
    <row r="13" spans="1:5" x14ac:dyDescent="0.25">
      <c r="A13" s="73" t="s">
        <v>66</v>
      </c>
      <c r="B13" s="4" t="s">
        <v>67</v>
      </c>
      <c r="C13" s="4" t="s">
        <v>69</v>
      </c>
      <c r="D13" s="4" t="s">
        <v>69</v>
      </c>
      <c r="E13" s="4" t="s">
        <v>71</v>
      </c>
    </row>
    <row r="14" spans="1:5" x14ac:dyDescent="0.25">
      <c r="A14">
        <v>22</v>
      </c>
      <c r="B14">
        <v>50000</v>
      </c>
      <c r="C14">
        <f>B14*$B$5</f>
        <v>4000</v>
      </c>
      <c r="D14">
        <f>$B$6*C14</f>
        <v>1400</v>
      </c>
      <c r="E14">
        <f>C14+D14</f>
        <v>5400</v>
      </c>
    </row>
    <row r="15" spans="1:5" x14ac:dyDescent="0.25">
      <c r="A15">
        <v>23</v>
      </c>
      <c r="B15" s="2">
        <f>B14*(1+$B$7)</f>
        <v>51500</v>
      </c>
      <c r="C15" s="2">
        <f>B15*$B$5</f>
        <v>4120</v>
      </c>
      <c r="D15" s="2">
        <f>$B$6*C15</f>
        <v>1442</v>
      </c>
      <c r="E15" s="2">
        <f>E14*(1+$B$8)+C15+D15</f>
        <v>11394</v>
      </c>
    </row>
    <row r="16" spans="1:5" x14ac:dyDescent="0.25">
      <c r="A16">
        <v>24</v>
      </c>
      <c r="B16" s="2">
        <f t="shared" ref="B16:B42" si="0">B15*(1+$B$7)</f>
        <v>53045</v>
      </c>
      <c r="C16" s="2">
        <f t="shared" ref="C16:C42" si="1">B16*$B$5</f>
        <v>4243.6000000000004</v>
      </c>
      <c r="D16" s="2">
        <f t="shared" ref="D16:D42" si="2">$B$6*C16</f>
        <v>1485.26</v>
      </c>
      <c r="E16" s="2">
        <f t="shared" ref="E16:E42" si="3">E15*(1+$B$8)+C16+D16</f>
        <v>18034.38</v>
      </c>
    </row>
    <row r="17" spans="1:5" x14ac:dyDescent="0.25">
      <c r="A17">
        <v>25</v>
      </c>
      <c r="B17" s="2">
        <f t="shared" si="0"/>
        <v>54636.35</v>
      </c>
      <c r="C17" s="2">
        <f t="shared" si="1"/>
        <v>4370.9080000000004</v>
      </c>
      <c r="D17" s="2">
        <f t="shared" si="2"/>
        <v>1529.8178</v>
      </c>
      <c r="E17" s="2">
        <f t="shared" si="3"/>
        <v>25377.856200000002</v>
      </c>
    </row>
    <row r="18" spans="1:5" x14ac:dyDescent="0.25">
      <c r="A18">
        <v>26</v>
      </c>
      <c r="B18" s="2">
        <f t="shared" si="0"/>
        <v>56275.440499999997</v>
      </c>
      <c r="C18" s="2">
        <f t="shared" si="1"/>
        <v>4502.0352400000002</v>
      </c>
      <c r="D18" s="2">
        <f t="shared" si="2"/>
        <v>1575.7123340000001</v>
      </c>
      <c r="E18" s="2">
        <f t="shared" si="3"/>
        <v>33485.832270000006</v>
      </c>
    </row>
    <row r="19" spans="1:5" x14ac:dyDescent="0.25">
      <c r="A19">
        <v>27</v>
      </c>
      <c r="B19" s="2">
        <f t="shared" si="0"/>
        <v>57963.703714999996</v>
      </c>
      <c r="C19" s="2">
        <f t="shared" si="1"/>
        <v>4637.0962971999998</v>
      </c>
      <c r="D19" s="2">
        <f t="shared" si="2"/>
        <v>1622.9837040199998</v>
      </c>
      <c r="E19" s="2">
        <f t="shared" si="3"/>
        <v>42424.778852820004</v>
      </c>
    </row>
    <row r="20" spans="1:5" x14ac:dyDescent="0.25">
      <c r="A20">
        <v>28</v>
      </c>
      <c r="B20" s="2">
        <f t="shared" si="0"/>
        <v>59702.614826450001</v>
      </c>
      <c r="C20" s="2">
        <f t="shared" si="1"/>
        <v>4776.2091861159997</v>
      </c>
      <c r="D20" s="2">
        <f t="shared" si="2"/>
        <v>1671.6732151405997</v>
      </c>
      <c r="E20" s="2">
        <f t="shared" si="3"/>
        <v>52266.643562302212</v>
      </c>
    </row>
    <row r="21" spans="1:5" x14ac:dyDescent="0.25">
      <c r="A21">
        <v>29</v>
      </c>
      <c r="B21" s="2">
        <f t="shared" si="0"/>
        <v>61493.693271243501</v>
      </c>
      <c r="C21" s="2">
        <f t="shared" si="1"/>
        <v>4919.4954616994801</v>
      </c>
      <c r="D21" s="2">
        <f t="shared" si="2"/>
        <v>1721.823411594818</v>
      </c>
      <c r="E21" s="2">
        <f t="shared" si="3"/>
        <v>63089.293920580691</v>
      </c>
    </row>
    <row r="22" spans="1:5" x14ac:dyDescent="0.25">
      <c r="A22">
        <v>30</v>
      </c>
      <c r="B22" s="2">
        <f t="shared" si="0"/>
        <v>63338.504069380804</v>
      </c>
      <c r="C22" s="2">
        <f t="shared" si="1"/>
        <v>5067.0803255504643</v>
      </c>
      <c r="D22" s="2">
        <f t="shared" si="2"/>
        <v>1773.4781139426625</v>
      </c>
      <c r="E22" s="2">
        <f t="shared" si="3"/>
        <v>74976.995873720269</v>
      </c>
    </row>
    <row r="23" spans="1:5" x14ac:dyDescent="0.25">
      <c r="A23">
        <v>31</v>
      </c>
      <c r="B23" s="2">
        <f t="shared" si="0"/>
        <v>65238.659191462233</v>
      </c>
      <c r="C23" s="2">
        <f t="shared" si="1"/>
        <v>5219.0927353169791</v>
      </c>
      <c r="D23" s="2">
        <f t="shared" si="2"/>
        <v>1826.6824573609426</v>
      </c>
      <c r="E23" s="2">
        <f t="shared" si="3"/>
        <v>88020.930736295821</v>
      </c>
    </row>
    <row r="24" spans="1:5" x14ac:dyDescent="0.25">
      <c r="A24">
        <v>32</v>
      </c>
      <c r="B24" s="2">
        <f t="shared" si="0"/>
        <v>67195.818967206098</v>
      </c>
      <c r="C24" s="2">
        <f t="shared" si="1"/>
        <v>5375.6655173764875</v>
      </c>
      <c r="D24" s="2">
        <f t="shared" si="2"/>
        <v>1881.4829310817704</v>
      </c>
      <c r="E24" s="2">
        <f t="shared" si="3"/>
        <v>102319.75364365775</v>
      </c>
    </row>
    <row r="25" spans="1:5" x14ac:dyDescent="0.25">
      <c r="A25">
        <v>33</v>
      </c>
      <c r="B25" s="2">
        <f t="shared" si="0"/>
        <v>69211.693536222287</v>
      </c>
      <c r="C25" s="2">
        <f t="shared" si="1"/>
        <v>5536.935482897783</v>
      </c>
      <c r="D25" s="2">
        <f t="shared" si="2"/>
        <v>1937.9274190142239</v>
      </c>
      <c r="E25" s="2">
        <f t="shared" si="3"/>
        <v>117980.19683706238</v>
      </c>
    </row>
    <row r="26" spans="1:5" x14ac:dyDescent="0.25">
      <c r="A26">
        <v>34</v>
      </c>
      <c r="B26" s="2">
        <f t="shared" si="0"/>
        <v>71288.04434230896</v>
      </c>
      <c r="C26" s="2">
        <f t="shared" si="1"/>
        <v>5703.0435473847165</v>
      </c>
      <c r="D26" s="2">
        <f t="shared" si="2"/>
        <v>1996.0652415846507</v>
      </c>
      <c r="E26" s="2">
        <f t="shared" si="3"/>
        <v>135117.72137299672</v>
      </c>
    </row>
    <row r="27" spans="1:5" x14ac:dyDescent="0.25">
      <c r="A27">
        <v>35</v>
      </c>
      <c r="B27" s="2">
        <f t="shared" si="0"/>
        <v>73426.685672578227</v>
      </c>
      <c r="C27" s="2">
        <f t="shared" si="1"/>
        <v>5874.1348538062584</v>
      </c>
      <c r="D27" s="2">
        <f t="shared" si="2"/>
        <v>2055.9471988321902</v>
      </c>
      <c r="E27" s="2">
        <f t="shared" si="3"/>
        <v>153857.22113547492</v>
      </c>
    </row>
    <row r="28" spans="1:5" x14ac:dyDescent="0.25">
      <c r="A28">
        <v>36</v>
      </c>
      <c r="B28" s="2">
        <f t="shared" si="0"/>
        <v>75629.486242755578</v>
      </c>
      <c r="C28" s="2">
        <f t="shared" si="1"/>
        <v>6050.3588994204465</v>
      </c>
      <c r="D28" s="2">
        <f t="shared" si="2"/>
        <v>2117.6256147971562</v>
      </c>
      <c r="E28" s="2">
        <f t="shared" si="3"/>
        <v>174333.7833405305</v>
      </c>
    </row>
    <row r="29" spans="1:5" x14ac:dyDescent="0.25">
      <c r="A29">
        <v>37</v>
      </c>
      <c r="B29" s="2">
        <f t="shared" si="0"/>
        <v>77898.370830038242</v>
      </c>
      <c r="C29" s="2">
        <f t="shared" si="1"/>
        <v>6231.8696664030595</v>
      </c>
      <c r="D29" s="2">
        <f t="shared" si="2"/>
        <v>2181.1543832410707</v>
      </c>
      <c r="E29" s="2">
        <f t="shared" si="3"/>
        <v>196693.51005741709</v>
      </c>
    </row>
    <row r="30" spans="1:5" x14ac:dyDescent="0.25">
      <c r="A30">
        <v>38</v>
      </c>
      <c r="B30" s="2">
        <f t="shared" si="0"/>
        <v>80235.321954939398</v>
      </c>
      <c r="C30" s="2">
        <f t="shared" si="1"/>
        <v>6418.825756395152</v>
      </c>
      <c r="D30" s="2">
        <f t="shared" si="2"/>
        <v>2246.5890147383029</v>
      </c>
      <c r="E30" s="2">
        <f t="shared" si="3"/>
        <v>221094.40563314394</v>
      </c>
    </row>
    <row r="31" spans="1:5" x14ac:dyDescent="0.25">
      <c r="A31">
        <v>39</v>
      </c>
      <c r="B31" s="2">
        <f t="shared" si="0"/>
        <v>82642.381613587582</v>
      </c>
      <c r="C31" s="2">
        <f t="shared" si="1"/>
        <v>6611.3905290870071</v>
      </c>
      <c r="D31" s="2">
        <f t="shared" si="2"/>
        <v>2313.9866851804522</v>
      </c>
      <c r="E31" s="2">
        <f t="shared" si="3"/>
        <v>247707.33529806294</v>
      </c>
    </row>
    <row r="32" spans="1:5" x14ac:dyDescent="0.25">
      <c r="A32">
        <v>40</v>
      </c>
      <c r="B32" s="2">
        <f t="shared" si="0"/>
        <v>85121.65306199521</v>
      </c>
      <c r="C32" s="2">
        <f t="shared" si="1"/>
        <v>6809.7322449596168</v>
      </c>
      <c r="D32" s="2">
        <f t="shared" si="2"/>
        <v>2383.4062857358658</v>
      </c>
      <c r="E32" s="2">
        <f t="shared" si="3"/>
        <v>276717.06065260351</v>
      </c>
    </row>
    <row r="33" spans="1:5" x14ac:dyDescent="0.25">
      <c r="A33">
        <v>41</v>
      </c>
      <c r="B33" s="2">
        <f t="shared" si="0"/>
        <v>87675.302653855062</v>
      </c>
      <c r="C33" s="2">
        <f t="shared" si="1"/>
        <v>7014.0242123084054</v>
      </c>
      <c r="D33" s="2">
        <f t="shared" si="2"/>
        <v>2454.9084743079416</v>
      </c>
      <c r="E33" s="2">
        <f t="shared" si="3"/>
        <v>308323.35819142812</v>
      </c>
    </row>
    <row r="34" spans="1:5" x14ac:dyDescent="0.25">
      <c r="A34">
        <v>42</v>
      </c>
      <c r="B34" s="2">
        <f t="shared" si="0"/>
        <v>90305.56173347072</v>
      </c>
      <c r="C34" s="2">
        <f t="shared" si="1"/>
        <v>7224.4449386776578</v>
      </c>
      <c r="D34" s="2">
        <f t="shared" si="2"/>
        <v>2528.5557285371801</v>
      </c>
      <c r="E34" s="2">
        <f t="shared" si="3"/>
        <v>342742.22751395724</v>
      </c>
    </row>
    <row r="35" spans="1:5" x14ac:dyDescent="0.25">
      <c r="A35">
        <v>43</v>
      </c>
      <c r="B35" s="2">
        <f t="shared" si="0"/>
        <v>93014.728585474848</v>
      </c>
      <c r="C35" s="2">
        <f t="shared" si="1"/>
        <v>7441.1782868379878</v>
      </c>
      <c r="D35" s="2">
        <f t="shared" si="2"/>
        <v>2604.4124003932957</v>
      </c>
      <c r="E35" s="2">
        <f t="shared" si="3"/>
        <v>380207.1964023051</v>
      </c>
    </row>
    <row r="36" spans="1:5" x14ac:dyDescent="0.25">
      <c r="A36">
        <v>44</v>
      </c>
      <c r="B36" s="2">
        <f t="shared" si="0"/>
        <v>95805.170443039096</v>
      </c>
      <c r="C36" s="2">
        <f t="shared" si="1"/>
        <v>7664.4136354431275</v>
      </c>
      <c r="D36" s="2">
        <f t="shared" si="2"/>
        <v>2682.5447724050946</v>
      </c>
      <c r="E36" s="2">
        <f t="shared" si="3"/>
        <v>420970.73052233778</v>
      </c>
    </row>
    <row r="37" spans="1:5" x14ac:dyDescent="0.25">
      <c r="A37">
        <v>45</v>
      </c>
      <c r="B37" s="2">
        <f t="shared" si="0"/>
        <v>98679.325556330266</v>
      </c>
      <c r="C37" s="2">
        <f t="shared" si="1"/>
        <v>7894.3460445064211</v>
      </c>
      <c r="D37" s="2">
        <f t="shared" si="2"/>
        <v>2763.0211155772472</v>
      </c>
      <c r="E37" s="2">
        <f t="shared" si="3"/>
        <v>465305.75612420851</v>
      </c>
    </row>
    <row r="38" spans="1:5" x14ac:dyDescent="0.25">
      <c r="A38">
        <v>46</v>
      </c>
      <c r="B38" s="2">
        <f t="shared" si="0"/>
        <v>101639.70532302017</v>
      </c>
      <c r="C38" s="2">
        <f t="shared" si="1"/>
        <v>8131.1764258416142</v>
      </c>
      <c r="D38" s="2">
        <f t="shared" si="2"/>
        <v>2845.9117490445647</v>
      </c>
      <c r="E38" s="2">
        <f t="shared" si="3"/>
        <v>513507.30478903139</v>
      </c>
    </row>
    <row r="39" spans="1:5" x14ac:dyDescent="0.25">
      <c r="A39">
        <v>47</v>
      </c>
      <c r="B39" s="2">
        <f t="shared" si="0"/>
        <v>104688.89648271078</v>
      </c>
      <c r="C39" s="2">
        <f t="shared" si="1"/>
        <v>8375.1117186168631</v>
      </c>
      <c r="D39" s="2">
        <f t="shared" si="2"/>
        <v>2931.2891015159021</v>
      </c>
      <c r="E39" s="2">
        <f t="shared" si="3"/>
        <v>565894.28999228671</v>
      </c>
    </row>
    <row r="40" spans="1:5" x14ac:dyDescent="0.25">
      <c r="A40">
        <v>48</v>
      </c>
      <c r="B40" s="2">
        <f t="shared" si="0"/>
        <v>107829.56337719211</v>
      </c>
      <c r="C40" s="2">
        <f t="shared" si="1"/>
        <v>8626.3650701753686</v>
      </c>
      <c r="D40" s="2">
        <f t="shared" si="2"/>
        <v>3019.2277745613787</v>
      </c>
      <c r="E40" s="2">
        <f t="shared" si="3"/>
        <v>622811.42603640642</v>
      </c>
    </row>
    <row r="41" spans="1:5" x14ac:dyDescent="0.25">
      <c r="A41">
        <v>49</v>
      </c>
      <c r="B41" s="2">
        <f t="shared" si="0"/>
        <v>111064.45027850788</v>
      </c>
      <c r="C41" s="2">
        <f t="shared" si="1"/>
        <v>8885.1560222806311</v>
      </c>
      <c r="D41" s="2">
        <f t="shared" si="2"/>
        <v>3109.8046077982208</v>
      </c>
      <c r="E41" s="2">
        <f t="shared" si="3"/>
        <v>684631.30074939795</v>
      </c>
    </row>
    <row r="42" spans="1:5" x14ac:dyDescent="0.25">
      <c r="A42">
        <v>50</v>
      </c>
      <c r="B42" s="2">
        <f t="shared" si="0"/>
        <v>114396.38378686312</v>
      </c>
      <c r="C42" s="2">
        <f t="shared" si="1"/>
        <v>9151.7107029490508</v>
      </c>
      <c r="D42" s="2">
        <f t="shared" si="2"/>
        <v>3203.0987460321676</v>
      </c>
      <c r="E42" s="2">
        <f t="shared" si="3"/>
        <v>751756.61425833113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U65534"/>
  <sheetViews>
    <sheetView workbookViewId="0">
      <selection activeCell="I13" sqref="I13"/>
    </sheetView>
  </sheetViews>
  <sheetFormatPr defaultRowHeight="15" x14ac:dyDescent="0.25"/>
  <cols>
    <col min="1" max="1" width="17.85546875" style="4" bestFit="1" customWidth="1"/>
    <col min="2" max="2" width="12.5703125" bestFit="1" customWidth="1"/>
    <col min="3" max="3" width="17" customWidth="1"/>
    <col min="5" max="5" width="11.28515625" customWidth="1"/>
    <col min="6" max="6" width="13.42578125" bestFit="1" customWidth="1"/>
  </cols>
  <sheetData>
    <row r="1" spans="1:10" x14ac:dyDescent="0.25">
      <c r="A1" s="4" t="s">
        <v>40</v>
      </c>
    </row>
    <row r="3" spans="1:10" x14ac:dyDescent="0.25">
      <c r="A3" s="4" t="s">
        <v>1</v>
      </c>
    </row>
    <row r="4" spans="1:10" x14ac:dyDescent="0.25">
      <c r="D4" s="76"/>
      <c r="E4" s="76"/>
      <c r="F4" s="77">
        <f>C22</f>
        <v>240000</v>
      </c>
      <c r="J4" s="74"/>
    </row>
    <row r="5" spans="1:10" ht="15" customHeight="1" x14ac:dyDescent="0.25">
      <c r="A5" s="7" t="s">
        <v>41</v>
      </c>
      <c r="B5" s="30">
        <v>40</v>
      </c>
      <c r="D5" s="79" t="s">
        <v>25</v>
      </c>
      <c r="E5" s="75">
        <v>25000</v>
      </c>
      <c r="F5" s="78">
        <f t="dataTable" ref="F5:F12" dt2D="0" dtr="0" r1="B8"/>
        <v>-360000</v>
      </c>
    </row>
    <row r="6" spans="1:10" x14ac:dyDescent="0.25">
      <c r="A6" s="7" t="s">
        <v>42</v>
      </c>
      <c r="B6" s="30">
        <v>24</v>
      </c>
      <c r="D6" s="79"/>
      <c r="E6" s="75">
        <v>30000</v>
      </c>
      <c r="F6" s="78">
        <v>-160000</v>
      </c>
    </row>
    <row r="7" spans="1:10" x14ac:dyDescent="0.25">
      <c r="A7" s="7" t="s">
        <v>43</v>
      </c>
      <c r="B7" s="30">
        <v>400000</v>
      </c>
      <c r="D7" s="79"/>
      <c r="E7" s="75">
        <v>35000</v>
      </c>
      <c r="F7" s="78">
        <v>40000</v>
      </c>
    </row>
    <row r="8" spans="1:10" x14ac:dyDescent="0.25">
      <c r="A8" s="7" t="s">
        <v>25</v>
      </c>
      <c r="B8" s="11">
        <v>50000</v>
      </c>
      <c r="D8" s="79"/>
      <c r="E8" s="75">
        <v>40000</v>
      </c>
      <c r="F8" s="78">
        <v>240000</v>
      </c>
    </row>
    <row r="9" spans="1:10" x14ac:dyDescent="0.25">
      <c r="D9" s="79"/>
      <c r="E9" s="75">
        <v>45000</v>
      </c>
      <c r="F9" s="78">
        <v>240000</v>
      </c>
    </row>
    <row r="10" spans="1:10" x14ac:dyDescent="0.25">
      <c r="D10" s="79"/>
      <c r="E10" s="75">
        <v>50000</v>
      </c>
      <c r="F10" s="78">
        <v>240000</v>
      </c>
    </row>
    <row r="11" spans="1:10" x14ac:dyDescent="0.25">
      <c r="A11" s="4" t="s">
        <v>10</v>
      </c>
      <c r="D11" s="79"/>
      <c r="E11" s="75">
        <v>55000</v>
      </c>
      <c r="F11" s="78">
        <v>240000</v>
      </c>
    </row>
    <row r="12" spans="1:10" x14ac:dyDescent="0.25">
      <c r="D12" s="79"/>
      <c r="E12" s="75">
        <v>60000</v>
      </c>
      <c r="F12" s="78">
        <v>240000</v>
      </c>
    </row>
    <row r="13" spans="1:10" x14ac:dyDescent="0.25">
      <c r="A13" s="27" t="s">
        <v>41</v>
      </c>
      <c r="B13" s="28">
        <f>B5</f>
        <v>40</v>
      </c>
      <c r="C13" s="29"/>
    </row>
    <row r="14" spans="1:10" x14ac:dyDescent="0.25">
      <c r="A14" s="27" t="s">
        <v>27</v>
      </c>
      <c r="B14" s="29">
        <f>MIN(B8,B18)</f>
        <v>40000</v>
      </c>
      <c r="C14" s="29"/>
    </row>
    <row r="15" spans="1:10" x14ac:dyDescent="0.25">
      <c r="A15" s="27" t="s">
        <v>44</v>
      </c>
      <c r="B15" s="29"/>
      <c r="C15" s="28">
        <f>B13*B14</f>
        <v>1600000</v>
      </c>
    </row>
    <row r="16" spans="1:10" x14ac:dyDescent="0.25">
      <c r="A16" s="27"/>
      <c r="B16" s="29"/>
      <c r="C16" s="29"/>
    </row>
    <row r="17" spans="1:3" x14ac:dyDescent="0.25">
      <c r="A17" s="27" t="s">
        <v>42</v>
      </c>
      <c r="B17" s="28">
        <f>B6</f>
        <v>24</v>
      </c>
      <c r="C17" s="29"/>
    </row>
    <row r="18" spans="1:3" x14ac:dyDescent="0.25">
      <c r="A18" s="27" t="s">
        <v>45</v>
      </c>
      <c r="B18" s="29">
        <v>40000</v>
      </c>
      <c r="C18" s="29"/>
    </row>
    <row r="19" spans="1:3" x14ac:dyDescent="0.25">
      <c r="A19" s="27" t="s">
        <v>46</v>
      </c>
      <c r="B19" s="29"/>
      <c r="C19" s="28">
        <f>B17*B18</f>
        <v>960000</v>
      </c>
    </row>
    <row r="20" spans="1:3" x14ac:dyDescent="0.25">
      <c r="A20" s="27" t="s">
        <v>43</v>
      </c>
      <c r="B20" s="29"/>
      <c r="C20" s="28">
        <f>B7</f>
        <v>400000</v>
      </c>
    </row>
    <row r="21" spans="1:3" x14ac:dyDescent="0.25">
      <c r="C21" s="1"/>
    </row>
    <row r="22" spans="1:3" x14ac:dyDescent="0.25">
      <c r="A22" s="4" t="s">
        <v>18</v>
      </c>
      <c r="C22" s="31">
        <f>C15-C19-C20</f>
        <v>240000</v>
      </c>
    </row>
    <row r="65534" spans="255:255" x14ac:dyDescent="0.25">
      <c r="IU65534">
        <v>0</v>
      </c>
    </row>
  </sheetData>
  <mergeCells count="1">
    <mergeCell ref="D5:D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65534"/>
  <sheetViews>
    <sheetView workbookViewId="0">
      <selection activeCell="H5" sqref="H5"/>
    </sheetView>
  </sheetViews>
  <sheetFormatPr defaultRowHeight="15" x14ac:dyDescent="0.25"/>
  <cols>
    <col min="1" max="1" width="17.85546875" style="4" bestFit="1" customWidth="1"/>
    <col min="2" max="2" width="12.5703125" bestFit="1" customWidth="1"/>
    <col min="3" max="3" width="14.28515625" bestFit="1" customWidth="1"/>
    <col min="6" max="6" width="13.42578125" bestFit="1" customWidth="1"/>
  </cols>
  <sheetData>
    <row r="1" spans="1:6" x14ac:dyDescent="0.25">
      <c r="A1" s="4" t="s">
        <v>40</v>
      </c>
    </row>
    <row r="3" spans="1:6" x14ac:dyDescent="0.25">
      <c r="A3" s="4" t="s">
        <v>1</v>
      </c>
    </row>
    <row r="4" spans="1:6" x14ac:dyDescent="0.25">
      <c r="F4" s="36">
        <f>C22</f>
        <v>240000</v>
      </c>
    </row>
    <row r="5" spans="1:6" x14ac:dyDescent="0.25">
      <c r="A5" s="7" t="s">
        <v>41</v>
      </c>
      <c r="B5" s="30">
        <v>40</v>
      </c>
      <c r="D5" s="80" t="s">
        <v>25</v>
      </c>
      <c r="E5">
        <v>25000</v>
      </c>
      <c r="F5" s="1">
        <f t="dataTable" ref="F5:F12" dt2D="0" dtr="0" r1="B8"/>
        <v>-360000</v>
      </c>
    </row>
    <row r="6" spans="1:6" x14ac:dyDescent="0.25">
      <c r="A6" s="7" t="s">
        <v>42</v>
      </c>
      <c r="B6" s="30">
        <v>24</v>
      </c>
      <c r="D6" s="80"/>
      <c r="E6">
        <v>30000</v>
      </c>
      <c r="F6" s="1">
        <v>-160000</v>
      </c>
    </row>
    <row r="7" spans="1:6" x14ac:dyDescent="0.25">
      <c r="A7" s="7" t="s">
        <v>43</v>
      </c>
      <c r="B7" s="30">
        <v>400000</v>
      </c>
      <c r="D7" s="80"/>
      <c r="E7">
        <v>35000</v>
      </c>
      <c r="F7" s="1">
        <v>40000</v>
      </c>
    </row>
    <row r="8" spans="1:6" x14ac:dyDescent="0.25">
      <c r="A8" s="7" t="s">
        <v>25</v>
      </c>
      <c r="B8" s="11">
        <v>50000</v>
      </c>
      <c r="D8" s="80"/>
      <c r="E8">
        <v>40000</v>
      </c>
      <c r="F8" s="1">
        <v>240000</v>
      </c>
    </row>
    <row r="9" spans="1:6" x14ac:dyDescent="0.25">
      <c r="D9" s="80"/>
      <c r="E9">
        <v>45000</v>
      </c>
      <c r="F9" s="1">
        <v>240000</v>
      </c>
    </row>
    <row r="10" spans="1:6" x14ac:dyDescent="0.25">
      <c r="D10" s="80"/>
      <c r="E10">
        <v>50000</v>
      </c>
      <c r="F10" s="1">
        <v>240000</v>
      </c>
    </row>
    <row r="11" spans="1:6" x14ac:dyDescent="0.25">
      <c r="A11" s="4" t="s">
        <v>10</v>
      </c>
      <c r="D11" s="80"/>
      <c r="E11">
        <v>55000</v>
      </c>
      <c r="F11" s="1">
        <v>240000</v>
      </c>
    </row>
    <row r="12" spans="1:6" x14ac:dyDescent="0.25">
      <c r="D12" s="80"/>
      <c r="E12">
        <v>60000</v>
      </c>
      <c r="F12" s="1">
        <v>240000</v>
      </c>
    </row>
    <row r="13" spans="1:6" x14ac:dyDescent="0.25">
      <c r="A13" s="27" t="s">
        <v>41</v>
      </c>
      <c r="B13" s="28">
        <f>B5</f>
        <v>40</v>
      </c>
      <c r="C13" s="29"/>
    </row>
    <row r="14" spans="1:6" x14ac:dyDescent="0.25">
      <c r="A14" s="27" t="s">
        <v>27</v>
      </c>
      <c r="B14" s="29">
        <f>MIN(B8,B18)</f>
        <v>40000</v>
      </c>
      <c r="C14" s="29"/>
    </row>
    <row r="15" spans="1:6" x14ac:dyDescent="0.25">
      <c r="A15" s="27" t="s">
        <v>44</v>
      </c>
      <c r="B15" s="29"/>
      <c r="C15" s="28">
        <f>B13*B14</f>
        <v>1600000</v>
      </c>
    </row>
    <row r="16" spans="1:6" x14ac:dyDescent="0.25">
      <c r="A16" s="27"/>
      <c r="B16" s="29"/>
      <c r="C16" s="29"/>
    </row>
    <row r="17" spans="1:3" x14ac:dyDescent="0.25">
      <c r="A17" s="27" t="s">
        <v>42</v>
      </c>
      <c r="B17" s="28">
        <f>B6</f>
        <v>24</v>
      </c>
      <c r="C17" s="29"/>
    </row>
    <row r="18" spans="1:3" x14ac:dyDescent="0.25">
      <c r="A18" s="27" t="s">
        <v>45</v>
      </c>
      <c r="B18" s="29">
        <v>40000</v>
      </c>
      <c r="C18" s="29"/>
    </row>
    <row r="19" spans="1:3" x14ac:dyDescent="0.25">
      <c r="A19" s="27" t="s">
        <v>46</v>
      </c>
      <c r="B19" s="29"/>
      <c r="C19" s="28">
        <f>B17*B18</f>
        <v>960000</v>
      </c>
    </row>
    <row r="20" spans="1:3" x14ac:dyDescent="0.25">
      <c r="A20" s="27" t="s">
        <v>43</v>
      </c>
      <c r="B20" s="29"/>
      <c r="C20" s="28">
        <f>B7</f>
        <v>400000</v>
      </c>
    </row>
    <row r="21" spans="1:3" x14ac:dyDescent="0.25">
      <c r="C21" s="1"/>
    </row>
    <row r="22" spans="1:3" x14ac:dyDescent="0.25">
      <c r="A22" s="4" t="s">
        <v>18</v>
      </c>
      <c r="C22" s="31">
        <f>C15-C19-C20</f>
        <v>240000</v>
      </c>
    </row>
    <row r="65534" spans="255:255" x14ac:dyDescent="0.25">
      <c r="IU65534">
        <v>0</v>
      </c>
    </row>
  </sheetData>
  <mergeCells count="1">
    <mergeCell ref="D5:D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U65534"/>
  <sheetViews>
    <sheetView tabSelected="1" workbookViewId="0">
      <selection activeCell="G20" sqref="G20"/>
    </sheetView>
  </sheetViews>
  <sheetFormatPr defaultRowHeight="15" x14ac:dyDescent="0.25"/>
  <cols>
    <col min="1" max="1" width="17.85546875" style="4" bestFit="1" customWidth="1"/>
    <col min="2" max="2" width="12.5703125" bestFit="1" customWidth="1"/>
    <col min="3" max="3" width="14.28515625" bestFit="1" customWidth="1"/>
    <col min="6" max="6" width="13.42578125" bestFit="1" customWidth="1"/>
    <col min="7" max="7" width="14.28515625" bestFit="1" customWidth="1"/>
  </cols>
  <sheetData>
    <row r="1" spans="1:7" x14ac:dyDescent="0.25">
      <c r="A1" s="4" t="s">
        <v>40</v>
      </c>
    </row>
    <row r="3" spans="1:7" x14ac:dyDescent="0.25">
      <c r="A3" s="4" t="s">
        <v>1</v>
      </c>
      <c r="F3" t="s">
        <v>18</v>
      </c>
      <c r="G3" t="s">
        <v>44</v>
      </c>
    </row>
    <row r="4" spans="1:7" x14ac:dyDescent="0.25">
      <c r="F4" s="36">
        <f>C22</f>
        <v>240000</v>
      </c>
      <c r="G4" s="36">
        <f>C15</f>
        <v>1600000</v>
      </c>
    </row>
    <row r="5" spans="1:7" x14ac:dyDescent="0.25">
      <c r="A5" s="7" t="s">
        <v>41</v>
      </c>
      <c r="B5" s="30">
        <v>40</v>
      </c>
      <c r="D5" s="83" t="s">
        <v>25</v>
      </c>
      <c r="E5">
        <v>25000</v>
      </c>
      <c r="F5" s="1">
        <f t="dataTable" ref="F5:G12" dt2D="0" dtr="0" r1="B8"/>
        <v>-360000</v>
      </c>
      <c r="G5" s="1">
        <v>1000000</v>
      </c>
    </row>
    <row r="6" spans="1:7" x14ac:dyDescent="0.25">
      <c r="A6" s="7" t="s">
        <v>42</v>
      </c>
      <c r="B6" s="30">
        <v>24</v>
      </c>
      <c r="D6" s="83"/>
      <c r="E6">
        <v>30000</v>
      </c>
      <c r="F6" s="1">
        <v>-160000</v>
      </c>
      <c r="G6" s="1">
        <v>1200000</v>
      </c>
    </row>
    <row r="7" spans="1:7" x14ac:dyDescent="0.25">
      <c r="A7" s="7" t="s">
        <v>43</v>
      </c>
      <c r="B7" s="30">
        <v>400000</v>
      </c>
      <c r="D7" s="83"/>
      <c r="E7">
        <v>35000</v>
      </c>
      <c r="F7" s="1">
        <v>40000</v>
      </c>
      <c r="G7" s="1">
        <v>1400000</v>
      </c>
    </row>
    <row r="8" spans="1:7" x14ac:dyDescent="0.25">
      <c r="A8" s="7" t="s">
        <v>25</v>
      </c>
      <c r="B8" s="11">
        <v>50000</v>
      </c>
      <c r="D8" s="83"/>
      <c r="E8">
        <v>40000</v>
      </c>
      <c r="F8" s="1">
        <v>240000</v>
      </c>
      <c r="G8" s="1">
        <v>1600000</v>
      </c>
    </row>
    <row r="9" spans="1:7" x14ac:dyDescent="0.25">
      <c r="D9" s="83"/>
      <c r="E9">
        <v>45000</v>
      </c>
      <c r="F9" s="1">
        <v>240000</v>
      </c>
      <c r="G9" s="1">
        <v>1600000</v>
      </c>
    </row>
    <row r="10" spans="1:7" x14ac:dyDescent="0.25">
      <c r="D10" s="83"/>
      <c r="E10">
        <v>50000</v>
      </c>
      <c r="F10" s="1">
        <v>240000</v>
      </c>
      <c r="G10" s="1">
        <v>1600000</v>
      </c>
    </row>
    <row r="11" spans="1:7" x14ac:dyDescent="0.25">
      <c r="A11" s="4" t="s">
        <v>10</v>
      </c>
      <c r="D11" s="83"/>
      <c r="E11">
        <v>55000</v>
      </c>
      <c r="F11" s="1">
        <v>240000</v>
      </c>
      <c r="G11" s="1">
        <v>1600000</v>
      </c>
    </row>
    <row r="12" spans="1:7" x14ac:dyDescent="0.25">
      <c r="D12" s="83"/>
      <c r="E12">
        <v>60000</v>
      </c>
      <c r="F12" s="1">
        <v>240000</v>
      </c>
      <c r="G12" s="1">
        <v>1600000</v>
      </c>
    </row>
    <row r="13" spans="1:7" x14ac:dyDescent="0.25">
      <c r="A13" s="27" t="s">
        <v>41</v>
      </c>
      <c r="B13" s="28">
        <f>B5</f>
        <v>40</v>
      </c>
      <c r="C13" s="29"/>
    </row>
    <row r="14" spans="1:7" x14ac:dyDescent="0.25">
      <c r="A14" s="27" t="s">
        <v>27</v>
      </c>
      <c r="B14" s="29">
        <f>MIN(B8,B18)</f>
        <v>40000</v>
      </c>
      <c r="C14" s="29"/>
    </row>
    <row r="15" spans="1:7" x14ac:dyDescent="0.25">
      <c r="A15" s="27" t="s">
        <v>44</v>
      </c>
      <c r="B15" s="29"/>
      <c r="C15" s="28">
        <f>B13*B14</f>
        <v>1600000</v>
      </c>
    </row>
    <row r="16" spans="1:7" x14ac:dyDescent="0.25">
      <c r="A16" s="27"/>
      <c r="B16" s="29"/>
      <c r="C16" s="29"/>
    </row>
    <row r="17" spans="1:3" x14ac:dyDescent="0.25">
      <c r="A17" s="27" t="s">
        <v>42</v>
      </c>
      <c r="B17" s="28">
        <f>B6</f>
        <v>24</v>
      </c>
      <c r="C17" s="29"/>
    </row>
    <row r="18" spans="1:3" x14ac:dyDescent="0.25">
      <c r="A18" s="27" t="s">
        <v>45</v>
      </c>
      <c r="B18" s="29">
        <v>40000</v>
      </c>
      <c r="C18" s="29"/>
    </row>
    <row r="19" spans="1:3" x14ac:dyDescent="0.25">
      <c r="A19" s="27" t="s">
        <v>46</v>
      </c>
      <c r="B19" s="29"/>
      <c r="C19" s="28">
        <f>B17*B18</f>
        <v>960000</v>
      </c>
    </row>
    <row r="20" spans="1:3" x14ac:dyDescent="0.25">
      <c r="A20" s="27" t="s">
        <v>43</v>
      </c>
      <c r="B20" s="29"/>
      <c r="C20" s="28">
        <f>B7</f>
        <v>400000</v>
      </c>
    </row>
    <row r="21" spans="1:3" x14ac:dyDescent="0.25">
      <c r="C21" s="1"/>
    </row>
    <row r="22" spans="1:3" x14ac:dyDescent="0.25">
      <c r="A22" s="4" t="s">
        <v>18</v>
      </c>
      <c r="C22" s="31">
        <f>C15-C19-C20</f>
        <v>240000</v>
      </c>
    </row>
    <row r="65534" spans="255:255" x14ac:dyDescent="0.25">
      <c r="IU65534">
        <v>0</v>
      </c>
    </row>
  </sheetData>
  <mergeCells count="1">
    <mergeCell ref="D5:D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65534"/>
  <sheetViews>
    <sheetView workbookViewId="0">
      <selection activeCell="M9" sqref="M9"/>
    </sheetView>
  </sheetViews>
  <sheetFormatPr defaultRowHeight="15" x14ac:dyDescent="0.25"/>
  <cols>
    <col min="1" max="1" width="17.85546875" style="4" bestFit="1" customWidth="1"/>
    <col min="2" max="2" width="12.5703125" bestFit="1" customWidth="1"/>
    <col min="3" max="3" width="14.28515625" bestFit="1" customWidth="1"/>
    <col min="6" max="6" width="13.5703125" bestFit="1" customWidth="1"/>
    <col min="7" max="10" width="12.5703125" bestFit="1" customWidth="1"/>
  </cols>
  <sheetData>
    <row r="1" spans="1:10" x14ac:dyDescent="0.25">
      <c r="A1" s="4" t="s">
        <v>40</v>
      </c>
    </row>
    <row r="3" spans="1:10" x14ac:dyDescent="0.25">
      <c r="A3" s="4" t="s">
        <v>1</v>
      </c>
      <c r="F3" s="82" t="s">
        <v>42</v>
      </c>
      <c r="G3" s="82"/>
      <c r="H3" s="82"/>
      <c r="I3" s="82"/>
      <c r="J3" s="82"/>
    </row>
    <row r="4" spans="1:10" ht="15" customHeight="1" x14ac:dyDescent="0.4">
      <c r="E4" s="81" t="s">
        <v>41</v>
      </c>
      <c r="F4" s="37">
        <f>C22</f>
        <v>240000</v>
      </c>
      <c r="G4" s="38">
        <v>22</v>
      </c>
      <c r="H4" s="38">
        <v>23</v>
      </c>
      <c r="I4" s="38">
        <v>24</v>
      </c>
      <c r="J4" s="38">
        <v>25</v>
      </c>
    </row>
    <row r="5" spans="1:10" x14ac:dyDescent="0.25">
      <c r="A5" s="7" t="s">
        <v>41</v>
      </c>
      <c r="B5" s="30">
        <v>40</v>
      </c>
      <c r="E5" s="81"/>
      <c r="F5" s="1">
        <v>35</v>
      </c>
      <c r="G5" s="1">
        <f t="dataTable" ref="G5:J15" dt2D="1" dtr="1" r1="B6" r2="B5"/>
        <v>120000</v>
      </c>
      <c r="H5" s="1">
        <v>80000</v>
      </c>
      <c r="I5" s="1">
        <v>40000</v>
      </c>
      <c r="J5" s="1">
        <v>0</v>
      </c>
    </row>
    <row r="6" spans="1:10" x14ac:dyDescent="0.25">
      <c r="A6" s="7" t="s">
        <v>42</v>
      </c>
      <c r="B6" s="30">
        <v>24</v>
      </c>
      <c r="E6" s="81"/>
      <c r="F6" s="1">
        <v>36</v>
      </c>
      <c r="G6" s="1">
        <v>160000</v>
      </c>
      <c r="H6" s="1">
        <v>120000</v>
      </c>
      <c r="I6" s="1">
        <v>80000</v>
      </c>
      <c r="J6" s="1">
        <v>40000</v>
      </c>
    </row>
    <row r="7" spans="1:10" x14ac:dyDescent="0.25">
      <c r="A7" s="7" t="s">
        <v>43</v>
      </c>
      <c r="B7" s="30">
        <v>400000</v>
      </c>
      <c r="E7" s="81"/>
      <c r="F7" s="1">
        <v>37</v>
      </c>
      <c r="G7" s="1">
        <v>200000</v>
      </c>
      <c r="H7" s="1">
        <v>160000</v>
      </c>
      <c r="I7" s="1">
        <v>120000</v>
      </c>
      <c r="J7" s="1">
        <v>80000</v>
      </c>
    </row>
    <row r="8" spans="1:10" x14ac:dyDescent="0.25">
      <c r="A8" s="7" t="s">
        <v>25</v>
      </c>
      <c r="B8" s="11">
        <v>50000</v>
      </c>
      <c r="E8" s="81"/>
      <c r="F8" s="1">
        <v>38</v>
      </c>
      <c r="G8" s="1">
        <v>240000</v>
      </c>
      <c r="H8" s="1">
        <v>200000</v>
      </c>
      <c r="I8" s="1">
        <v>160000</v>
      </c>
      <c r="J8" s="1">
        <v>120000</v>
      </c>
    </row>
    <row r="9" spans="1:10" x14ac:dyDescent="0.25">
      <c r="E9" s="81"/>
      <c r="F9" s="1">
        <v>39</v>
      </c>
      <c r="G9" s="1">
        <v>280000</v>
      </c>
      <c r="H9" s="1">
        <v>240000</v>
      </c>
      <c r="I9" s="1">
        <v>200000</v>
      </c>
      <c r="J9" s="1">
        <v>160000</v>
      </c>
    </row>
    <row r="10" spans="1:10" x14ac:dyDescent="0.25">
      <c r="E10" s="81"/>
      <c r="F10" s="1">
        <v>40</v>
      </c>
      <c r="G10" s="1">
        <v>320000</v>
      </c>
      <c r="H10" s="1">
        <v>280000</v>
      </c>
      <c r="I10" s="1">
        <v>240000</v>
      </c>
      <c r="J10" s="1">
        <v>200000</v>
      </c>
    </row>
    <row r="11" spans="1:10" x14ac:dyDescent="0.25">
      <c r="A11" s="4" t="s">
        <v>10</v>
      </c>
      <c r="E11" s="81"/>
      <c r="F11" s="1">
        <v>41</v>
      </c>
      <c r="G11" s="1">
        <v>360000</v>
      </c>
      <c r="H11" s="1">
        <v>320000</v>
      </c>
      <c r="I11" s="1">
        <v>280000</v>
      </c>
      <c r="J11" s="1">
        <v>240000</v>
      </c>
    </row>
    <row r="12" spans="1:10" x14ac:dyDescent="0.25">
      <c r="E12" s="81"/>
      <c r="F12" s="1">
        <v>42</v>
      </c>
      <c r="G12" s="1">
        <v>400000</v>
      </c>
      <c r="H12" s="1">
        <v>360000</v>
      </c>
      <c r="I12" s="1">
        <v>320000</v>
      </c>
      <c r="J12" s="1">
        <v>280000</v>
      </c>
    </row>
    <row r="13" spans="1:10" x14ac:dyDescent="0.25">
      <c r="A13" s="27" t="s">
        <v>41</v>
      </c>
      <c r="B13" s="28">
        <f>B5</f>
        <v>40</v>
      </c>
      <c r="C13" s="29"/>
      <c r="E13" s="81"/>
      <c r="F13" s="1">
        <v>43</v>
      </c>
      <c r="G13" s="1">
        <v>440000</v>
      </c>
      <c r="H13" s="1">
        <v>400000</v>
      </c>
      <c r="I13" s="1">
        <v>360000</v>
      </c>
      <c r="J13" s="1">
        <v>320000</v>
      </c>
    </row>
    <row r="14" spans="1:10" x14ac:dyDescent="0.25">
      <c r="A14" s="27" t="s">
        <v>27</v>
      </c>
      <c r="B14" s="29">
        <f>MIN(B8,B18)</f>
        <v>40000</v>
      </c>
      <c r="C14" s="29"/>
      <c r="E14" s="81"/>
      <c r="F14" s="1">
        <v>44</v>
      </c>
      <c r="G14" s="1">
        <v>480000</v>
      </c>
      <c r="H14" s="1">
        <v>440000</v>
      </c>
      <c r="I14" s="1">
        <v>400000</v>
      </c>
      <c r="J14" s="1">
        <v>360000</v>
      </c>
    </row>
    <row r="15" spans="1:10" x14ac:dyDescent="0.25">
      <c r="A15" s="27" t="s">
        <v>44</v>
      </c>
      <c r="B15" s="29"/>
      <c r="C15" s="28">
        <f>B13*B14</f>
        <v>1600000</v>
      </c>
      <c r="E15" s="81"/>
      <c r="F15" s="1">
        <v>45</v>
      </c>
      <c r="G15" s="1">
        <v>520000</v>
      </c>
      <c r="H15" s="1">
        <v>480000</v>
      </c>
      <c r="I15" s="1">
        <v>440000</v>
      </c>
      <c r="J15" s="1">
        <v>400000</v>
      </c>
    </row>
    <row r="16" spans="1:10" x14ac:dyDescent="0.25">
      <c r="A16" s="27"/>
      <c r="B16" s="29"/>
      <c r="C16" s="29"/>
    </row>
    <row r="17" spans="1:3" x14ac:dyDescent="0.25">
      <c r="A17" s="27" t="s">
        <v>42</v>
      </c>
      <c r="B17" s="28">
        <f>B6</f>
        <v>24</v>
      </c>
      <c r="C17" s="29"/>
    </row>
    <row r="18" spans="1:3" x14ac:dyDescent="0.25">
      <c r="A18" s="27" t="s">
        <v>45</v>
      </c>
      <c r="B18" s="29">
        <v>40000</v>
      </c>
      <c r="C18" s="29"/>
    </row>
    <row r="19" spans="1:3" x14ac:dyDescent="0.25">
      <c r="A19" s="27" t="s">
        <v>46</v>
      </c>
      <c r="B19" s="29"/>
      <c r="C19" s="28">
        <f>B17*B18</f>
        <v>960000</v>
      </c>
    </row>
    <row r="20" spans="1:3" x14ac:dyDescent="0.25">
      <c r="A20" s="27" t="s">
        <v>43</v>
      </c>
      <c r="B20" s="29"/>
      <c r="C20" s="28">
        <f>B7</f>
        <v>400000</v>
      </c>
    </row>
    <row r="21" spans="1:3" x14ac:dyDescent="0.25">
      <c r="C21" s="1"/>
    </row>
    <row r="22" spans="1:3" x14ac:dyDescent="0.25">
      <c r="A22" s="4" t="s">
        <v>18</v>
      </c>
      <c r="C22" s="31">
        <f>C15-C19-C20</f>
        <v>240000</v>
      </c>
    </row>
    <row r="65534" spans="255:255" x14ac:dyDescent="0.25">
      <c r="IU65534">
        <v>0</v>
      </c>
    </row>
  </sheetData>
  <mergeCells count="2">
    <mergeCell ref="E4:E15"/>
    <mergeCell ref="F3:J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Profit Model</vt:lpstr>
      <vt:lpstr>Moore Pharmaceuticals</vt:lpstr>
      <vt:lpstr>News Vendor</vt:lpstr>
      <vt:lpstr>Hotel Overbooking</vt:lpstr>
      <vt:lpstr>Retirement</vt:lpstr>
      <vt:lpstr>Profit Model (2)</vt:lpstr>
      <vt:lpstr>One Way Data Table</vt:lpstr>
      <vt:lpstr>One Way Data T able (2)</vt:lpstr>
      <vt:lpstr>Two Way Data Table (2)</vt:lpstr>
      <vt:lpstr>Goal Seek Outsourcing</vt:lpstr>
      <vt:lpstr>Sensitivity Analysis Report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2012-03-16T23:52:32Z</dcterms:created>
  <dcterms:modified xsi:type="dcterms:W3CDTF">2013-09-15T00:52:10Z</dcterms:modified>
</cp:coreProperties>
</file>