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8915" windowHeight="11760" activeTab="1"/>
  </bookViews>
  <sheets>
    <sheet name="Intro" sheetId="6" r:id="rId1"/>
    <sheet name="Capital rationing" sheetId="1" r:id="rId2"/>
    <sheet name="EPS Depreciation decision" sheetId="4" r:id="rId3"/>
    <sheet name="IRRs" sheetId="5" r:id="rId4"/>
  </sheets>
  <definedNames>
    <definedName name="Accept?">'Capital rationing'!$E$16:$E$29</definedName>
    <definedName name="eps">OFFSET('EPS Depreciation decision'!$D$20,0,0,INT('EPS Depreciation decision'!$C$16),1)</definedName>
    <definedName name="expend">'Capital rationing'!$B$16:$B$29</definedName>
    <definedName name="NPV">'Capital rationing'!$D$16:$D$29</definedName>
    <definedName name="_xlnm.Print_Area" localSheetId="2">'EPS Depreciation decision'!$A:$F</definedName>
    <definedName name="_xlnm.Print_Titles" localSheetId="2">'EPS Depreciation decision'!$1:$16</definedName>
    <definedName name="solver_adj" localSheetId="1" hidden="1">'Capital rationing'!$E$16:$E$29</definedName>
    <definedName name="solver_adj" localSheetId="2" hidden="1">'EPS Depreciation decision'!$C$15:$C$16</definedName>
    <definedName name="solver_adj" localSheetId="3" hidden="1">IRRs!$B$6</definedName>
    <definedName name="solver_cvg" localSheetId="1" hidden="1">0.0001</definedName>
    <definedName name="solver_cvg" localSheetId="2" hidden="1">0.0001</definedName>
    <definedName name="solver_cvg" localSheetId="3" hidden="1">0.0001</definedName>
    <definedName name="solver_drv" localSheetId="1" hidden="1">1</definedName>
    <definedName name="solver_drv" localSheetId="2" hidden="1">1</definedName>
    <definedName name="solver_drv" localSheetId="3" hidden="1">1</definedName>
    <definedName name="solver_eng" localSheetId="1" hidden="1">1</definedName>
    <definedName name="solver_est" localSheetId="1" hidden="1">1</definedName>
    <definedName name="solver_est" localSheetId="2" hidden="1">1</definedName>
    <definedName name="solver_est" localSheetId="3" hidden="1">1</definedName>
    <definedName name="solver_itr" localSheetId="1" hidden="1">100</definedName>
    <definedName name="solver_itr" localSheetId="2" hidden="1">10000</definedName>
    <definedName name="solver_itr" localSheetId="3" hidden="1">10000</definedName>
    <definedName name="solver_lhs1" localSheetId="1" hidden="1">'Capital rationing'!$E$16:$E$29</definedName>
    <definedName name="solver_lhs1" localSheetId="2" hidden="1">'EPS Depreciation decision'!$C$15</definedName>
    <definedName name="solver_lhs1" localSheetId="3" hidden="1">IRRs!$B$6</definedName>
    <definedName name="solver_lhs2" localSheetId="1" hidden="1">'Capital rationing'!$F$12</definedName>
    <definedName name="solver_lhs2" localSheetId="2" hidden="1">'EPS Depreciation decision'!$C$16</definedName>
    <definedName name="solver_lhs3" localSheetId="2" hidden="1">'EPS Depreciation decision'!$C$14</definedName>
    <definedName name="solver_lhs4" localSheetId="2" hidden="1">'EPS Depreciation decision'!$C$14</definedName>
    <definedName name="solver_lhs5" localSheetId="2" hidden="1">'EPS Depreciation decision'!$C$16</definedName>
    <definedName name="solver_lhs6" localSheetId="2" hidden="1">'EPS Depreciation decision'!$C$14</definedName>
    <definedName name="solver_lhs7" localSheetId="2" hidden="1">'EPS Depreciation decision'!$C$15</definedName>
    <definedName name="solver_lin" localSheetId="1" hidden="1">2</definedName>
    <definedName name="solver_lin" localSheetId="2" hidden="1">2</definedName>
    <definedName name="solver_lin" localSheetId="3" hidden="1">2</definedName>
    <definedName name="solver_neg" localSheetId="1" hidden="1">2</definedName>
    <definedName name="solver_neg" localSheetId="2" hidden="1">2</definedName>
    <definedName name="solver_neg" localSheetId="3" hidden="1">2</definedName>
    <definedName name="solver_num" localSheetId="1" hidden="1">2</definedName>
    <definedName name="solver_num" localSheetId="2" hidden="1">7</definedName>
    <definedName name="solver_num" localSheetId="3" hidden="1">1</definedName>
    <definedName name="solver_nwt" localSheetId="1" hidden="1">1</definedName>
    <definedName name="solver_nwt" localSheetId="2" hidden="1">1</definedName>
    <definedName name="solver_nwt" localSheetId="3" hidden="1">1</definedName>
    <definedName name="solver_opt" localSheetId="1" hidden="1">'Capital rationing'!$F$11</definedName>
    <definedName name="solver_opt" localSheetId="2" hidden="1">'EPS Depreciation decision'!$D$20</definedName>
    <definedName name="solver_opt" localSheetId="3" hidden="1">IRRs!$B$8</definedName>
    <definedName name="solver_pre" localSheetId="1" hidden="1">0.000001</definedName>
    <definedName name="solver_pre" localSheetId="2" hidden="1">0.0001</definedName>
    <definedName name="solver_pre" localSheetId="3" hidden="1">0.000001</definedName>
    <definedName name="solver_rel1" localSheetId="1" hidden="1">5</definedName>
    <definedName name="solver_rel1" localSheetId="2" hidden="1">1</definedName>
    <definedName name="solver_rel1" localSheetId="3" hidden="1">3</definedName>
    <definedName name="solver_rel2" localSheetId="1" hidden="1">1</definedName>
    <definedName name="solver_rel2" localSheetId="2" hidden="1">1</definedName>
    <definedName name="solver_rel3" localSheetId="2" hidden="1">1</definedName>
    <definedName name="solver_rel4" localSheetId="2" hidden="1">3</definedName>
    <definedName name="solver_rel5" localSheetId="2" hidden="1">4</definedName>
    <definedName name="solver_rel6" localSheetId="2" hidden="1">4</definedName>
    <definedName name="solver_rel7" localSheetId="2" hidden="1">3</definedName>
    <definedName name="solver_rhs1" localSheetId="1" hidden="1">binary</definedName>
    <definedName name="solver_rhs1" localSheetId="2" hidden="1">'EPS Depreciation decision'!$C$11</definedName>
    <definedName name="solver_rhs1" localSheetId="3" hidden="1">0.3</definedName>
    <definedName name="solver_rhs2" localSheetId="1" hidden="1">'Capital rationing'!$F$10</definedName>
    <definedName name="solver_rhs2" localSheetId="2" hidden="1">40</definedName>
    <definedName name="solver_rhs3" localSheetId="2" hidden="1">3</definedName>
    <definedName name="solver_rhs4" localSheetId="2" hidden="1">1</definedName>
    <definedName name="solver_rhs5" localSheetId="2" hidden="1">integer</definedName>
    <definedName name="solver_rhs6" localSheetId="2" hidden="1">integer</definedName>
    <definedName name="solver_rhs7" localSheetId="2" hidden="1">0</definedName>
    <definedName name="solver_scl" localSheetId="1" hidden="1">2</definedName>
    <definedName name="solver_scl" localSheetId="2" hidden="1">2</definedName>
    <definedName name="solver_scl" localSheetId="3" hidden="1">2</definedName>
    <definedName name="solver_sho" localSheetId="1" hidden="1">2</definedName>
    <definedName name="solver_sho" localSheetId="2" hidden="1">2</definedName>
    <definedName name="solver_sho" localSheetId="3" hidden="1">2</definedName>
    <definedName name="solver_tim" localSheetId="1" hidden="1">100</definedName>
    <definedName name="solver_tim" localSheetId="2" hidden="1">2000</definedName>
    <definedName name="solver_tim" localSheetId="3" hidden="1">500</definedName>
    <definedName name="solver_tol" localSheetId="1" hidden="1">0.05</definedName>
    <definedName name="solver_tol" localSheetId="2" hidden="1">0.05</definedName>
    <definedName name="solver_tol" localSheetId="3" hidden="1">0.05</definedName>
    <definedName name="solver_typ" localSheetId="1" hidden="1">1</definedName>
    <definedName name="solver_typ" localSheetId="2" hidden="1">1</definedName>
    <definedName name="solver_typ" localSheetId="3" hidden="1">3</definedName>
    <definedName name="solver_val" localSheetId="1" hidden="1">0</definedName>
    <definedName name="solver_val" localSheetId="2" hidden="1">0.21</definedName>
    <definedName name="solver_val" localSheetId="3" hidden="1">0</definedName>
    <definedName name="solver_ver" localSheetId="1" hidden="1">3</definedName>
    <definedName name="year">OFFSET('EPS Depreciation decision'!$C$20,0,0,INT('EPS Depreciation decision'!$C$16),1)</definedName>
  </definedNames>
  <calcPr calcId="145621"/>
</workbook>
</file>

<file path=xl/calcChain.xml><?xml version="1.0" encoding="utf-8"?>
<calcChain xmlns="http://schemas.openxmlformats.org/spreadsheetml/2006/main">
  <c r="G11" i="5" l="1"/>
  <c r="F12" i="5"/>
  <c r="G12" i="5" s="1"/>
  <c r="D14" i="5"/>
  <c r="D13" i="5"/>
  <c r="D12" i="5"/>
  <c r="D11" i="5"/>
  <c r="F13" i="5" l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G54" i="5" s="1"/>
  <c r="G15" i="5"/>
  <c r="G19" i="5"/>
  <c r="G23" i="5"/>
  <c r="G27" i="5"/>
  <c r="G35" i="5"/>
  <c r="G43" i="5"/>
  <c r="G51" i="5"/>
  <c r="G14" i="5"/>
  <c r="G16" i="5"/>
  <c r="G18" i="5"/>
  <c r="G20" i="5"/>
  <c r="G22" i="5"/>
  <c r="G24" i="5"/>
  <c r="G26" i="5"/>
  <c r="G28" i="5"/>
  <c r="G30" i="5"/>
  <c r="G32" i="5"/>
  <c r="G34" i="5"/>
  <c r="G36" i="5"/>
  <c r="G38" i="5"/>
  <c r="G40" i="5"/>
  <c r="G42" i="5"/>
  <c r="G44" i="5"/>
  <c r="G46" i="5"/>
  <c r="G48" i="5"/>
  <c r="G50" i="5"/>
  <c r="G52" i="5"/>
  <c r="B8" i="5"/>
  <c r="D14" i="4"/>
  <c r="K20" i="4"/>
  <c r="C20" i="4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J20" i="4"/>
  <c r="H21" i="4"/>
  <c r="J21" i="4" s="1"/>
  <c r="I20" i="4"/>
  <c r="F55" i="5" l="1"/>
  <c r="G47" i="5"/>
  <c r="G39" i="5"/>
  <c r="G31" i="5"/>
  <c r="G53" i="5"/>
  <c r="G49" i="5"/>
  <c r="G45" i="5"/>
  <c r="G41" i="5"/>
  <c r="G37" i="5"/>
  <c r="G33" i="5"/>
  <c r="G29" i="5"/>
  <c r="G25" i="5"/>
  <c r="G21" i="5"/>
  <c r="G17" i="5"/>
  <c r="G13" i="5"/>
  <c r="F56" i="5"/>
  <c r="G55" i="5"/>
  <c r="C48" i="4"/>
  <c r="D20" i="4"/>
  <c r="I21" i="4"/>
  <c r="H22" i="4"/>
  <c r="K22" i="4" s="1"/>
  <c r="K21" i="4"/>
  <c r="D21" i="4" s="1"/>
  <c r="F57" i="5" l="1"/>
  <c r="G56" i="5"/>
  <c r="C49" i="4"/>
  <c r="I22" i="4"/>
  <c r="H23" i="4"/>
  <c r="J22" i="4"/>
  <c r="F58" i="5" l="1"/>
  <c r="G57" i="5"/>
  <c r="D22" i="4"/>
  <c r="C50" i="4"/>
  <c r="H24" i="4"/>
  <c r="J23" i="4"/>
  <c r="K23" i="4"/>
  <c r="I23" i="4"/>
  <c r="F59" i="5" l="1"/>
  <c r="G58" i="5"/>
  <c r="D23" i="4"/>
  <c r="C51" i="4"/>
  <c r="H25" i="4"/>
  <c r="J24" i="4"/>
  <c r="K24" i="4"/>
  <c r="I24" i="4"/>
  <c r="F60" i="5" l="1"/>
  <c r="G59" i="5"/>
  <c r="D24" i="4"/>
  <c r="C52" i="4"/>
  <c r="H26" i="4"/>
  <c r="J25" i="4"/>
  <c r="K25" i="4"/>
  <c r="I25" i="4"/>
  <c r="F61" i="5" l="1"/>
  <c r="G61" i="5" s="1"/>
  <c r="G60" i="5"/>
  <c r="D25" i="4"/>
  <c r="C53" i="4"/>
  <c r="H27" i="4"/>
  <c r="J26" i="4"/>
  <c r="I26" i="4"/>
  <c r="K26" i="4"/>
  <c r="D26" i="4" l="1"/>
  <c r="C54" i="4"/>
  <c r="H28" i="4"/>
  <c r="J27" i="4"/>
  <c r="I27" i="4"/>
  <c r="K27" i="4"/>
  <c r="D27" i="4" l="1"/>
  <c r="C55" i="4"/>
  <c r="H29" i="4"/>
  <c r="J28" i="4"/>
  <c r="I28" i="4"/>
  <c r="K28" i="4"/>
  <c r="D28" i="4" l="1"/>
  <c r="C56" i="4"/>
  <c r="H30" i="4"/>
  <c r="J29" i="4"/>
  <c r="K29" i="4"/>
  <c r="I29" i="4"/>
  <c r="D29" i="4" l="1"/>
  <c r="C57" i="4"/>
  <c r="H31" i="4"/>
  <c r="J30" i="4"/>
  <c r="K30" i="4"/>
  <c r="I30" i="4"/>
  <c r="D30" i="4" l="1"/>
  <c r="C58" i="4"/>
  <c r="H32" i="4"/>
  <c r="J31" i="4"/>
  <c r="I31" i="4"/>
  <c r="K31" i="4"/>
  <c r="D31" i="4" l="1"/>
  <c r="C59" i="4"/>
  <c r="H33" i="4"/>
  <c r="H34" i="4" s="1"/>
  <c r="J32" i="4"/>
  <c r="K32" i="4"/>
  <c r="I32" i="4"/>
  <c r="D32" i="4" l="1"/>
  <c r="C60" i="4"/>
  <c r="H35" i="4"/>
  <c r="K34" i="4"/>
  <c r="I34" i="4"/>
  <c r="J34" i="4"/>
  <c r="J33" i="4"/>
  <c r="K33" i="4"/>
  <c r="I33" i="4"/>
  <c r="D33" i="4" l="1"/>
  <c r="D34" i="4"/>
  <c r="C61" i="4"/>
  <c r="D60" i="4"/>
  <c r="J35" i="4"/>
  <c r="I35" i="4"/>
  <c r="H36" i="4"/>
  <c r="K35" i="4"/>
  <c r="D35" i="4" l="1"/>
  <c r="C62" i="4"/>
  <c r="D61" i="4"/>
  <c r="J36" i="4"/>
  <c r="I36" i="4"/>
  <c r="H37" i="4"/>
  <c r="K36" i="4"/>
  <c r="D36" i="4" l="1"/>
  <c r="C63" i="4"/>
  <c r="D62" i="4"/>
  <c r="J37" i="4"/>
  <c r="I37" i="4"/>
  <c r="H38" i="4"/>
  <c r="K37" i="4"/>
  <c r="D37" i="4" l="1"/>
  <c r="C64" i="4"/>
  <c r="D63" i="4"/>
  <c r="J38" i="4"/>
  <c r="I38" i="4"/>
  <c r="H39" i="4"/>
  <c r="K38" i="4"/>
  <c r="D38" i="4" l="1"/>
  <c r="C65" i="4"/>
  <c r="D64" i="4"/>
  <c r="J39" i="4"/>
  <c r="I39" i="4"/>
  <c r="H40" i="4"/>
  <c r="K39" i="4"/>
  <c r="D39" i="4" l="1"/>
  <c r="C66" i="4"/>
  <c r="D65" i="4"/>
  <c r="J40" i="4"/>
  <c r="I40" i="4"/>
  <c r="H41" i="4"/>
  <c r="K40" i="4"/>
  <c r="D40" i="4" l="1"/>
  <c r="C67" i="4"/>
  <c r="D66" i="4"/>
  <c r="J41" i="4"/>
  <c r="I41" i="4"/>
  <c r="H42" i="4"/>
  <c r="K41" i="4"/>
  <c r="D41" i="4" l="1"/>
  <c r="C68" i="4"/>
  <c r="D67" i="4"/>
  <c r="J42" i="4"/>
  <c r="I42" i="4"/>
  <c r="H43" i="4"/>
  <c r="K42" i="4"/>
  <c r="D42" i="4" l="1"/>
  <c r="C69" i="4"/>
  <c r="D68" i="4"/>
  <c r="J43" i="4"/>
  <c r="I43" i="4"/>
  <c r="H44" i="4"/>
  <c r="K43" i="4"/>
  <c r="D43" i="4" l="1"/>
  <c r="C70" i="4"/>
  <c r="D69" i="4"/>
  <c r="J44" i="4"/>
  <c r="I44" i="4"/>
  <c r="H45" i="4"/>
  <c r="K44" i="4"/>
  <c r="D44" i="4" l="1"/>
  <c r="C71" i="4"/>
  <c r="D70" i="4"/>
  <c r="J45" i="4"/>
  <c r="I45" i="4"/>
  <c r="H46" i="4"/>
  <c r="K45" i="4"/>
  <c r="D45" i="4" l="1"/>
  <c r="C72" i="4"/>
  <c r="D71" i="4"/>
  <c r="J46" i="4"/>
  <c r="I46" i="4"/>
  <c r="H47" i="4"/>
  <c r="K46" i="4"/>
  <c r="D46" i="4" l="1"/>
  <c r="C73" i="4"/>
  <c r="D72" i="4"/>
  <c r="J47" i="4"/>
  <c r="I47" i="4"/>
  <c r="H48" i="4"/>
  <c r="H49" i="4" s="1"/>
  <c r="K47" i="4"/>
  <c r="D47" i="4" l="1"/>
  <c r="H50" i="4"/>
  <c r="K49" i="4"/>
  <c r="I49" i="4"/>
  <c r="J49" i="4"/>
  <c r="C74" i="4"/>
  <c r="D73" i="4"/>
  <c r="J48" i="4"/>
  <c r="I48" i="4"/>
  <c r="K48" i="4"/>
  <c r="D48" i="4" s="1"/>
  <c r="D49" i="4" l="1"/>
  <c r="J50" i="4"/>
  <c r="I50" i="4"/>
  <c r="H51" i="4"/>
  <c r="K50" i="4"/>
  <c r="D50" i="4" s="1"/>
  <c r="C75" i="4"/>
  <c r="D74" i="4"/>
  <c r="J51" i="4" l="1"/>
  <c r="I51" i="4"/>
  <c r="H52" i="4"/>
  <c r="K51" i="4"/>
  <c r="C76" i="4"/>
  <c r="D75" i="4"/>
  <c r="D51" i="4" l="1"/>
  <c r="J52" i="4"/>
  <c r="I52" i="4"/>
  <c r="H53" i="4"/>
  <c r="K52" i="4"/>
  <c r="C77" i="4"/>
  <c r="D76" i="4"/>
  <c r="D52" i="4" l="1"/>
  <c r="J53" i="4"/>
  <c r="H54" i="4"/>
  <c r="K53" i="4"/>
  <c r="D53" i="4" s="1"/>
  <c r="I53" i="4"/>
  <c r="C78" i="4"/>
  <c r="D77" i="4"/>
  <c r="J54" i="4" l="1"/>
  <c r="I54" i="4"/>
  <c r="H55" i="4"/>
  <c r="K54" i="4"/>
  <c r="C79" i="4"/>
  <c r="D78" i="4"/>
  <c r="D54" i="4" l="1"/>
  <c r="J55" i="4"/>
  <c r="I55" i="4"/>
  <c r="H56" i="4"/>
  <c r="K55" i="4"/>
  <c r="D55" i="4" s="1"/>
  <c r="C80" i="4"/>
  <c r="D79" i="4"/>
  <c r="J56" i="4" l="1"/>
  <c r="I56" i="4"/>
  <c r="H57" i="4"/>
  <c r="K56" i="4"/>
  <c r="D56" i="4" s="1"/>
  <c r="C81" i="4"/>
  <c r="D80" i="4"/>
  <c r="J57" i="4" l="1"/>
  <c r="I57" i="4"/>
  <c r="H58" i="4"/>
  <c r="K57" i="4"/>
  <c r="D57" i="4" s="1"/>
  <c r="C82" i="4"/>
  <c r="D81" i="4"/>
  <c r="J58" i="4" l="1"/>
  <c r="I58" i="4"/>
  <c r="H59" i="4"/>
  <c r="K58" i="4"/>
  <c r="D58" i="4" s="1"/>
  <c r="C83" i="4"/>
  <c r="D82" i="4"/>
  <c r="J59" i="4" l="1"/>
  <c r="D59" i="4" s="1"/>
  <c r="I59" i="4"/>
  <c r="H60" i="4"/>
  <c r="K59" i="4"/>
  <c r="C84" i="4"/>
  <c r="D83" i="4"/>
  <c r="J60" i="4" l="1"/>
  <c r="I60" i="4"/>
  <c r="H61" i="4"/>
  <c r="K60" i="4"/>
  <c r="C85" i="4"/>
  <c r="D84" i="4"/>
  <c r="J61" i="4" l="1"/>
  <c r="I61" i="4"/>
  <c r="H62" i="4"/>
  <c r="K61" i="4"/>
  <c r="C86" i="4"/>
  <c r="D85" i="4"/>
  <c r="J62" i="4" l="1"/>
  <c r="I62" i="4"/>
  <c r="H63" i="4"/>
  <c r="K62" i="4"/>
  <c r="C87" i="4"/>
  <c r="D86" i="4"/>
  <c r="J63" i="4" l="1"/>
  <c r="I63" i="4"/>
  <c r="H64" i="4"/>
  <c r="K63" i="4"/>
  <c r="C88" i="4"/>
  <c r="D87" i="4"/>
  <c r="J64" i="4" l="1"/>
  <c r="I64" i="4"/>
  <c r="H65" i="4"/>
  <c r="K64" i="4"/>
  <c r="C89" i="4"/>
  <c r="D88" i="4"/>
  <c r="J65" i="4" l="1"/>
  <c r="I65" i="4"/>
  <c r="H66" i="4"/>
  <c r="K65" i="4"/>
  <c r="C90" i="4"/>
  <c r="D89" i="4"/>
  <c r="J66" i="4" l="1"/>
  <c r="I66" i="4"/>
  <c r="H67" i="4"/>
  <c r="K66" i="4"/>
  <c r="C91" i="4"/>
  <c r="D90" i="4"/>
  <c r="J67" i="4" l="1"/>
  <c r="I67" i="4"/>
  <c r="H68" i="4"/>
  <c r="K67" i="4"/>
  <c r="C92" i="4"/>
  <c r="D91" i="4"/>
  <c r="J68" i="4" l="1"/>
  <c r="I68" i="4"/>
  <c r="H69" i="4"/>
  <c r="K68" i="4"/>
  <c r="C93" i="4"/>
  <c r="D92" i="4"/>
  <c r="J69" i="4" l="1"/>
  <c r="I69" i="4"/>
  <c r="H70" i="4"/>
  <c r="K69" i="4"/>
  <c r="C94" i="4"/>
  <c r="D93" i="4"/>
  <c r="J70" i="4" l="1"/>
  <c r="I70" i="4"/>
  <c r="H71" i="4"/>
  <c r="K70" i="4"/>
  <c r="C95" i="4"/>
  <c r="D94" i="4"/>
  <c r="J71" i="4" l="1"/>
  <c r="I71" i="4"/>
  <c r="H72" i="4"/>
  <c r="K71" i="4"/>
  <c r="C96" i="4"/>
  <c r="D95" i="4"/>
  <c r="J72" i="4" l="1"/>
  <c r="I72" i="4"/>
  <c r="H73" i="4"/>
  <c r="K72" i="4"/>
  <c r="C97" i="4"/>
  <c r="D96" i="4"/>
  <c r="J73" i="4" l="1"/>
  <c r="I73" i="4"/>
  <c r="H74" i="4"/>
  <c r="K73" i="4"/>
  <c r="C98" i="4"/>
  <c r="D97" i="4"/>
  <c r="J74" i="4" l="1"/>
  <c r="I74" i="4"/>
  <c r="H75" i="4"/>
  <c r="K74" i="4"/>
  <c r="C99" i="4"/>
  <c r="D98" i="4"/>
  <c r="J75" i="4" l="1"/>
  <c r="I75" i="4"/>
  <c r="H76" i="4"/>
  <c r="K75" i="4"/>
  <c r="C100" i="4"/>
  <c r="D99" i="4"/>
  <c r="J76" i="4" l="1"/>
  <c r="I76" i="4"/>
  <c r="H77" i="4"/>
  <c r="K76" i="4"/>
  <c r="C101" i="4"/>
  <c r="D100" i="4"/>
  <c r="J77" i="4" l="1"/>
  <c r="I77" i="4"/>
  <c r="H78" i="4"/>
  <c r="K77" i="4"/>
  <c r="C102" i="4"/>
  <c r="D101" i="4"/>
  <c r="J78" i="4" l="1"/>
  <c r="I78" i="4"/>
  <c r="H79" i="4"/>
  <c r="K78" i="4"/>
  <c r="D102" i="4"/>
  <c r="C103" i="4"/>
  <c r="C104" i="4" s="1"/>
  <c r="J79" i="4" l="1"/>
  <c r="I79" i="4"/>
  <c r="H80" i="4"/>
  <c r="K79" i="4"/>
  <c r="J80" i="4" l="1"/>
  <c r="I80" i="4"/>
  <c r="H81" i="4"/>
  <c r="K80" i="4"/>
  <c r="J81" i="4" l="1"/>
  <c r="I81" i="4"/>
  <c r="H82" i="4"/>
  <c r="K81" i="4"/>
  <c r="J82" i="4" l="1"/>
  <c r="I82" i="4"/>
  <c r="H83" i="4"/>
  <c r="K82" i="4"/>
  <c r="J83" i="4" l="1"/>
  <c r="I83" i="4"/>
  <c r="H84" i="4"/>
  <c r="K83" i="4"/>
  <c r="F12" i="1"/>
  <c r="F11" i="1"/>
  <c r="F8" i="1"/>
  <c r="F7" i="1"/>
  <c r="J84" i="4" l="1"/>
  <c r="I84" i="4"/>
  <c r="H85" i="4"/>
  <c r="K84" i="4"/>
  <c r="J85" i="4" l="1"/>
  <c r="I85" i="4"/>
  <c r="H86" i="4"/>
  <c r="K85" i="4"/>
  <c r="J86" i="4" l="1"/>
  <c r="I86" i="4"/>
  <c r="H87" i="4"/>
  <c r="K86" i="4"/>
  <c r="H88" i="4" l="1"/>
  <c r="K87" i="4"/>
  <c r="J87" i="4"/>
  <c r="I87" i="4"/>
  <c r="J88" i="4" l="1"/>
  <c r="I88" i="4"/>
  <c r="H89" i="4"/>
  <c r="K88" i="4"/>
  <c r="J89" i="4" l="1"/>
  <c r="I89" i="4"/>
  <c r="H90" i="4"/>
  <c r="K89" i="4"/>
  <c r="J90" i="4" l="1"/>
  <c r="I90" i="4"/>
  <c r="H91" i="4"/>
  <c r="K90" i="4"/>
  <c r="J91" i="4" l="1"/>
  <c r="H92" i="4"/>
  <c r="K91" i="4"/>
  <c r="I91" i="4"/>
  <c r="J92" i="4" l="1"/>
  <c r="I92" i="4"/>
  <c r="H93" i="4"/>
  <c r="K92" i="4"/>
  <c r="J93" i="4" l="1"/>
  <c r="I93" i="4"/>
  <c r="H94" i="4"/>
  <c r="K93" i="4"/>
  <c r="J94" i="4" l="1"/>
  <c r="I94" i="4"/>
  <c r="H95" i="4"/>
  <c r="K94" i="4"/>
  <c r="J95" i="4" l="1"/>
  <c r="I95" i="4"/>
  <c r="H96" i="4"/>
  <c r="K95" i="4"/>
  <c r="J96" i="4" l="1"/>
  <c r="I96" i="4"/>
  <c r="H97" i="4"/>
  <c r="K96" i="4"/>
  <c r="I97" i="4" l="1"/>
  <c r="H98" i="4"/>
  <c r="K97" i="4"/>
  <c r="J97" i="4"/>
  <c r="J98" i="4" l="1"/>
  <c r="I98" i="4"/>
  <c r="H99" i="4"/>
  <c r="K98" i="4"/>
  <c r="J99" i="4" l="1"/>
  <c r="I99" i="4"/>
  <c r="H100" i="4"/>
  <c r="K99" i="4"/>
  <c r="J100" i="4" l="1"/>
  <c r="I100" i="4"/>
  <c r="H101" i="4"/>
  <c r="K100" i="4"/>
  <c r="J101" i="4" l="1"/>
  <c r="I101" i="4"/>
  <c r="H102" i="4"/>
  <c r="K101" i="4"/>
  <c r="K102" i="4" l="1"/>
  <c r="J102" i="4"/>
  <c r="I102" i="4"/>
</calcChain>
</file>

<file path=xl/sharedStrings.xml><?xml version="1.0" encoding="utf-8"?>
<sst xmlns="http://schemas.openxmlformats.org/spreadsheetml/2006/main" count="71" uniqueCount="62">
  <si>
    <t>Project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</si>
  <si>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</si>
  <si>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</si>
  <si>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</si>
  <si>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</si>
  <si>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</si>
  <si>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</si>
  <si>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</si>
  <si>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</si>
  <si>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</si>
  <si>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</si>
  <si>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</si>
  <si>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</si>
  <si>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</si>
  <si>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</si>
  <si>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Initial investment</t>
  </si>
  <si>
    <t>Present value of future cash inflows</t>
  </si>
  <si>
    <t>NPV</t>
  </si>
  <si>
    <t>Accept?</t>
  </si>
  <si>
    <t>Spreadsheet Skills in Finance</t>
  </si>
  <si>
    <t>Solver</t>
  </si>
  <si>
    <t>Prepared by Pamela Peterson Drake</t>
  </si>
  <si>
    <t>Example: Selecting projects when capital is rationed</t>
  </si>
  <si>
    <t>Net present value of all projects if no capital ratiioning</t>
  </si>
  <si>
    <t>Total expenditure on all projects if there is no capital rationing</t>
  </si>
  <si>
    <t>Capital budget</t>
  </si>
  <si>
    <t>Maximized net present value of projects within capital budget</t>
  </si>
  <si>
    <t>Total expenditures on capital projects within budget</t>
  </si>
  <si>
    <t>Available projects</t>
  </si>
  <si>
    <t>If the capital budget is modified, rerun to find maximum NPV:  Data &gt; Solver &gt; Solve</t>
  </si>
  <si>
    <t>Depreciation functions</t>
  </si>
  <si>
    <t>Enter values in cells</t>
  </si>
  <si>
    <t>Asset cost</t>
  </si>
  <si>
    <t>Salvage value</t>
  </si>
  <si>
    <t>Useful life</t>
  </si>
  <si>
    <t>Depreciation expense</t>
  </si>
  <si>
    <t>Year</t>
  </si>
  <si>
    <t>Straightline</t>
  </si>
  <si>
    <t>Declining balance</t>
  </si>
  <si>
    <t>Sum of years digits</t>
  </si>
  <si>
    <t>EBITDA</t>
  </si>
  <si>
    <t>Depreciation method</t>
  </si>
  <si>
    <t>Tax rate</t>
  </si>
  <si>
    <t>Interest expense</t>
  </si>
  <si>
    <t>Earnings per share</t>
  </si>
  <si>
    <t>Number of shares outstanding</t>
  </si>
  <si>
    <t>Discount rate</t>
  </si>
  <si>
    <t>Cash flow</t>
  </si>
  <si>
    <t>Discounted cash flow</t>
  </si>
  <si>
    <t>Period</t>
  </si>
  <si>
    <t>Net present  value</t>
  </si>
  <si>
    <t>Example: Solving for multiple IRRs</t>
  </si>
  <si>
    <t>Example: EPS targets</t>
  </si>
  <si>
    <t>Examples using Solver</t>
  </si>
  <si>
    <t>EPS Depreciation decision</t>
  </si>
  <si>
    <t>Examine the choice of method, useful life, and salvage value to hit EPS targets.</t>
  </si>
  <si>
    <t>Capital rationing</t>
  </si>
  <si>
    <t>Select projects that fit within a capital budget</t>
  </si>
  <si>
    <t>IRRs</t>
  </si>
  <si>
    <t>Find the different IRRs for a multiple-IRR situation</t>
  </si>
  <si>
    <t>Sheet</t>
  </si>
  <si>
    <t>Explanation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</si>
</sst>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0.0%"/>
    <numFmt numFmtId="167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Kristen ITC"/>
      <family val="4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0"/>
      <color theme="1"/>
      <name val="Monotype Corsiva"/>
      <family val="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9">
    <xf numFmtId="0" fontId="0" fillId="0" borderId="0" xfId="0"/>
    <xf numFmtId="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4" fillId="0" borderId="0" xfId="0" applyFont="1" applyAlignment="1">
      <alignment wrapText="1"/>
    </xf>
    <xf numFmtId="6" fontId="0" fillId="2" borderId="2" xfId="0" applyNumberFormat="1" applyFill="1" applyBorder="1" applyAlignment="1">
      <alignment vertical="center"/>
    </xf>
    <xf numFmtId="0" fontId="1" fillId="0" borderId="6" xfId="0" applyFont="1" applyBorder="1" applyAlignment="1">
      <alignment horizontal="center"/>
    </xf>
    <xf numFmtId="6" fontId="1" fillId="0" borderId="0" xfId="0" applyNumberFormat="1" applyFont="1" applyBorder="1" applyAlignment="1">
      <alignment horizontal="center" wrapText="1"/>
    </xf>
    <xf numFmtId="6" fontId="1" fillId="0" borderId="0" xfId="0" applyNumberFormat="1" applyFont="1" applyBorder="1" applyAlignment="1">
      <alignment horizontal="center"/>
    </xf>
    <xf numFmtId="0" fontId="1" fillId="0" borderId="7" xfId="0" applyFont="1" applyBorder="1"/>
    <xf numFmtId="0" fontId="0" fillId="0" borderId="6" xfId="0" applyBorder="1" applyAlignment="1">
      <alignment horizontal="center"/>
    </xf>
    <xf numFmtId="6" fontId="0" fillId="0" borderId="0" xfId="0" applyNumberFormat="1" applyBorder="1"/>
    <xf numFmtId="1" fontId="0" fillId="0" borderId="7" xfId="0" applyNumberFormat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6" fontId="0" fillId="0" borderId="7" xfId="0" applyNumberFormat="1" applyBorder="1"/>
    <xf numFmtId="0" fontId="0" fillId="0" borderId="8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6" fontId="0" fillId="0" borderId="1" xfId="0" applyNumberFormat="1" applyBorder="1"/>
    <xf numFmtId="6" fontId="0" fillId="0" borderId="9" xfId="0" applyNumberFormat="1" applyBorder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Border="1" applyAlignment="1">
      <alignment horizontal="right"/>
    </xf>
    <xf numFmtId="0" fontId="8" fillId="0" borderId="0" xfId="0" applyFont="1" applyBorder="1" applyAlignment="1">
      <alignment horizontal="center"/>
    </xf>
    <xf numFmtId="165" fontId="0" fillId="0" borderId="0" xfId="1" applyNumberFormat="1" applyFont="1" applyBorder="1" applyAlignment="1">
      <alignment horizontal="right"/>
    </xf>
    <xf numFmtId="8" fontId="0" fillId="0" borderId="0" xfId="2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6" fontId="0" fillId="0" borderId="0" xfId="0" applyNumberFormat="1" applyFont="1" applyBorder="1" applyAlignment="1">
      <alignment horizontal="right"/>
    </xf>
    <xf numFmtId="166" fontId="5" fillId="0" borderId="0" xfId="3" applyNumberFormat="1" applyFont="1" applyBorder="1" applyAlignment="1">
      <alignment horizontal="right"/>
    </xf>
    <xf numFmtId="164" fontId="0" fillId="0" borderId="0" xfId="0" applyNumberFormat="1" applyBorder="1" applyAlignment="1"/>
    <xf numFmtId="0" fontId="0" fillId="0" borderId="0" xfId="0" applyBorder="1" applyAlignment="1"/>
    <xf numFmtId="8" fontId="0" fillId="0" borderId="0" xfId="0" applyNumberFormat="1"/>
    <xf numFmtId="1" fontId="0" fillId="0" borderId="0" xfId="0" applyNumberFormat="1" applyBorder="1" applyAlignment="1">
      <alignment horizontal="right" wrapText="1"/>
    </xf>
    <xf numFmtId="1" fontId="0" fillId="0" borderId="0" xfId="0" applyNumberFormat="1" applyBorder="1" applyAlignment="1"/>
    <xf numFmtId="9" fontId="0" fillId="0" borderId="0" xfId="0" applyNumberFormat="1"/>
    <xf numFmtId="10" fontId="0" fillId="0" borderId="0" xfId="0" applyNumberFormat="1"/>
    <xf numFmtId="167" fontId="0" fillId="0" borderId="0" xfId="0" applyNumberFormat="1"/>
    <xf numFmtId="0" fontId="3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8" fillId="0" borderId="0" xfId="0" applyFont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Earnings per share</c:v>
          </c:tx>
          <c:invertIfNegative val="0"/>
          <c:cat>
            <c:numRef>
              <c:f>[0]!year</c:f>
              <c:numCache>
                <c:formatCode>General</c:formatCode>
                <c:ptCount val="4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  <c:pt idx="23">
                  <c:v>2036</c:v>
                </c:pt>
                <c:pt idx="24">
                  <c:v>2037</c:v>
                </c:pt>
                <c:pt idx="25">
                  <c:v>2038</c:v>
                </c:pt>
                <c:pt idx="26">
                  <c:v>2039</c:v>
                </c:pt>
                <c:pt idx="27">
                  <c:v>2040</c:v>
                </c:pt>
                <c:pt idx="28">
                  <c:v>2041</c:v>
                </c:pt>
                <c:pt idx="29">
                  <c:v>2042</c:v>
                </c:pt>
                <c:pt idx="30">
                  <c:v>2043</c:v>
                </c:pt>
                <c:pt idx="31">
                  <c:v>2044</c:v>
                </c:pt>
                <c:pt idx="32">
                  <c:v>2045</c:v>
                </c:pt>
                <c:pt idx="33">
                  <c:v>2046</c:v>
                </c:pt>
                <c:pt idx="34">
                  <c:v>2047</c:v>
                </c:pt>
                <c:pt idx="35">
                  <c:v>2048</c:v>
                </c:pt>
                <c:pt idx="36">
                  <c:v>2049</c:v>
                </c:pt>
                <c:pt idx="37">
                  <c:v>2050</c:v>
                </c:pt>
                <c:pt idx="38">
                  <c:v>2051</c:v>
                </c:pt>
                <c:pt idx="39">
                  <c:v>2052</c:v>
                </c:pt>
              </c:numCache>
            </c:numRef>
          </c:cat>
          <c:val>
            <c:numRef>
              <c:f>[0]!eps</c:f>
              <c:numCache>
                <c:formatCode>"$"#,##0.00_);[Red]\("$"#,##0.00\)</c:formatCode>
                <c:ptCount val="40"/>
                <c:pt idx="0">
                  <c:v>0.30265080309511527</c:v>
                </c:pt>
                <c:pt idx="1">
                  <c:v>0.3097845330177374</c:v>
                </c:pt>
                <c:pt idx="2">
                  <c:v>0.31691826294035952</c:v>
                </c:pt>
                <c:pt idx="3">
                  <c:v>0.3240519928629817</c:v>
                </c:pt>
                <c:pt idx="4">
                  <c:v>0.33118572278560376</c:v>
                </c:pt>
                <c:pt idx="5">
                  <c:v>0.33831945270822589</c:v>
                </c:pt>
                <c:pt idx="6">
                  <c:v>0.34545318263084801</c:v>
                </c:pt>
                <c:pt idx="7">
                  <c:v>0.35258691255347019</c:v>
                </c:pt>
                <c:pt idx="8">
                  <c:v>0.3597206424760922</c:v>
                </c:pt>
                <c:pt idx="9">
                  <c:v>0.36685437239871432</c:v>
                </c:pt>
                <c:pt idx="10">
                  <c:v>0.37398810232133645</c:v>
                </c:pt>
                <c:pt idx="11">
                  <c:v>0.38112183224395857</c:v>
                </c:pt>
                <c:pt idx="12">
                  <c:v>0.38825556216658069</c:v>
                </c:pt>
                <c:pt idx="13">
                  <c:v>0.39538929208920287</c:v>
                </c:pt>
                <c:pt idx="14">
                  <c:v>0.40252302201182494</c:v>
                </c:pt>
                <c:pt idx="15">
                  <c:v>0.40965675193444706</c:v>
                </c:pt>
                <c:pt idx="16">
                  <c:v>0.41679048185706918</c:v>
                </c:pt>
                <c:pt idx="17">
                  <c:v>0.42392421177969125</c:v>
                </c:pt>
                <c:pt idx="18">
                  <c:v>0.43105794170231343</c:v>
                </c:pt>
                <c:pt idx="19">
                  <c:v>0.4381916716249355</c:v>
                </c:pt>
                <c:pt idx="20">
                  <c:v>0.44532540154755762</c:v>
                </c:pt>
                <c:pt idx="21">
                  <c:v>0.45245913147017974</c:v>
                </c:pt>
                <c:pt idx="22">
                  <c:v>0.45959286139280192</c:v>
                </c:pt>
                <c:pt idx="23">
                  <c:v>0.46672659131542393</c:v>
                </c:pt>
                <c:pt idx="24">
                  <c:v>0.47386032123804611</c:v>
                </c:pt>
                <c:pt idx="25">
                  <c:v>0.48099405116066823</c:v>
                </c:pt>
                <c:pt idx="26">
                  <c:v>0.4881277810832903</c:v>
                </c:pt>
                <c:pt idx="27">
                  <c:v>0.49526151100591242</c:v>
                </c:pt>
                <c:pt idx="28">
                  <c:v>0.5023952409285346</c:v>
                </c:pt>
                <c:pt idx="29">
                  <c:v>0.50952897085115667</c:v>
                </c:pt>
                <c:pt idx="30">
                  <c:v>0.51666270077377874</c:v>
                </c:pt>
                <c:pt idx="31">
                  <c:v>0.52379643069640092</c:v>
                </c:pt>
                <c:pt idx="32">
                  <c:v>0.53093016061902298</c:v>
                </c:pt>
                <c:pt idx="33">
                  <c:v>0.53806389054164516</c:v>
                </c:pt>
                <c:pt idx="34">
                  <c:v>0.54519762046426734</c:v>
                </c:pt>
                <c:pt idx="35">
                  <c:v>0.55233135038688941</c:v>
                </c:pt>
                <c:pt idx="36">
                  <c:v>0.55946508030951148</c:v>
                </c:pt>
                <c:pt idx="37">
                  <c:v>0.56659881023213365</c:v>
                </c:pt>
                <c:pt idx="38">
                  <c:v>0.57373254015475583</c:v>
                </c:pt>
                <c:pt idx="39">
                  <c:v>0.58086627007737779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axId val="121884032"/>
        <c:axId val="146523648"/>
      </c:barChart>
      <c:catAx>
        <c:axId val="12188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146523648"/>
        <c:crosses val="autoZero"/>
        <c:auto val="1"/>
        <c:lblAlgn val="ctr"/>
        <c:lblOffset val="100"/>
        <c:noMultiLvlLbl val="0"/>
      </c:catAx>
      <c:valAx>
        <c:axId val="14652364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EPS</a:t>
                </a:r>
              </a:p>
            </c:rich>
          </c:tx>
          <c:overlay val="0"/>
        </c:title>
        <c:numFmt formatCode="&quot;$&quot;#,##0.00_);[Red]\(&quot;$&quot;#,##0.00\)" sourceLinked="1"/>
        <c:majorTickMark val="out"/>
        <c:minorTickMark val="none"/>
        <c:tickLblPos val="nextTo"/>
        <c:crossAx val="1218840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IRRs!$F$11:$F$61</c:f>
              <c:numCache>
                <c:formatCode>0%</c:formatCode>
                <c:ptCount val="5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</c:numCache>
            </c:numRef>
          </c:cat>
          <c:val>
            <c:numRef>
              <c:f>IRRs!$G$11:$G$61</c:f>
              <c:numCache>
                <c:formatCode>"$"#,##0.00</c:formatCode>
                <c:ptCount val="51"/>
                <c:pt idx="0">
                  <c:v>0.59999999999999432</c:v>
                </c:pt>
                <c:pt idx="1">
                  <c:v>0.48131565435730295</c:v>
                </c:pt>
                <c:pt idx="2">
                  <c:v>0.37994436528936149</c:v>
                </c:pt>
                <c:pt idx="3">
                  <c:v>0.29403501515015762</c:v>
                </c:pt>
                <c:pt idx="4">
                  <c:v>0.2218934911242485</c:v>
                </c:pt>
                <c:pt idx="5">
                  <c:v>0.16196954972463118</c:v>
                </c:pt>
                <c:pt idx="6">
                  <c:v>0.11284483163952075</c:v>
                </c:pt>
                <c:pt idx="7">
                  <c:v>7.3221919557113324E-2</c:v>
                </c:pt>
                <c:pt idx="8">
                  <c:v>4.1914342325824805E-2</c:v>
                </c:pt>
                <c:pt idx="9">
                  <c:v>1.7837438389420868E-2</c:v>
                </c:pt>
                <c:pt idx="10">
                  <c:v>0</c:v>
                </c:pt>
                <c:pt idx="11">
                  <c:v>-1.2503372620287223E-2</c:v>
                </c:pt>
                <c:pt idx="12">
                  <c:v>-2.0499271137040864E-2</c:v>
                </c:pt>
                <c:pt idx="13">
                  <c:v>-2.474189079330813E-2</c:v>
                </c:pt>
                <c:pt idx="14">
                  <c:v>-2.5918906222202054E-2</c:v>
                </c:pt>
                <c:pt idx="15">
                  <c:v>-2.4656858716184615E-2</c:v>
                </c:pt>
                <c:pt idx="16">
                  <c:v>-2.1526097830985691E-2</c:v>
                </c:pt>
                <c:pt idx="17">
                  <c:v>-1.704531619063232E-2</c:v>
                </c:pt>
                <c:pt idx="18">
                  <c:v>-1.1685712755422628E-2</c:v>
                </c:pt>
                <c:pt idx="19">
                  <c:v>-5.874816560364593E-3</c:v>
                </c:pt>
                <c:pt idx="20">
                  <c:v>0</c:v>
                </c:pt>
                <c:pt idx="21">
                  <c:v>5.5882919075003201E-3</c:v>
                </c:pt>
                <c:pt idx="22">
                  <c:v>1.0573572237319695E-2</c:v>
                </c:pt>
                <c:pt idx="23">
                  <c:v>1.4670580971113623E-2</c:v>
                </c:pt>
                <c:pt idx="24">
                  <c:v>1.7622771978125229E-2</c:v>
                </c:pt>
                <c:pt idx="25">
                  <c:v>1.9199999999983675E-2</c:v>
                </c:pt>
                <c:pt idx="26">
                  <c:v>1.9196391078480701E-2</c:v>
                </c:pt>
                <c:pt idx="27">
                  <c:v>1.7428381313479235E-2</c:v>
                </c:pt>
                <c:pt idx="28">
                  <c:v>1.373291015625E-2</c:v>
                </c:pt>
                <c:pt idx="29">
                  <c:v>7.9657556357801695E-3</c:v>
                </c:pt>
                <c:pt idx="30">
                  <c:v>0</c:v>
                </c:pt>
                <c:pt idx="31">
                  <c:v>-1.0275384759765416E-2</c:v>
                </c:pt>
                <c:pt idx="32">
                  <c:v>-2.2956841138665141E-2</c:v>
                </c:pt>
                <c:pt idx="33">
                  <c:v>-3.8127428923374396E-2</c:v>
                </c:pt>
                <c:pt idx="34">
                  <c:v>-5.585793465286315E-2</c:v>
                </c:pt>
                <c:pt idx="35">
                  <c:v>-7.6207895137940795E-2</c:v>
                </c:pt>
                <c:pt idx="36">
                  <c:v>-9.9226541827803771E-2</c:v>
                </c:pt>
                <c:pt idx="37">
                  <c:v>-0.12495367224960319</c:v>
                </c:pt>
                <c:pt idx="38">
                  <c:v>-0.15342045423415129</c:v>
                </c:pt>
                <c:pt idx="39">
                  <c:v>-0.18465016817351909</c:v>
                </c:pt>
                <c:pt idx="40">
                  <c:v>-0.21865889212827483</c:v>
                </c:pt>
                <c:pt idx="41">
                  <c:v>-0.25545613421131463</c:v>
                </c:pt>
                <c:pt idx="42">
                  <c:v>-0.2950454163185583</c:v>
                </c:pt>
                <c:pt idx="43">
                  <c:v>-0.33742481294930826</c:v>
                </c:pt>
                <c:pt idx="44">
                  <c:v>-0.38258744855967564</c:v>
                </c:pt>
                <c:pt idx="45">
                  <c:v>-0.43052195661977066</c:v>
                </c:pt>
                <c:pt idx="46">
                  <c:v>-0.48121290329216038</c:v>
                </c:pt>
                <c:pt idx="47">
                  <c:v>-0.53464117842057135</c:v>
                </c:pt>
                <c:pt idx="48">
                  <c:v>-0.59078435630665638</c:v>
                </c:pt>
                <c:pt idx="49">
                  <c:v>-0.64961702855757153</c:v>
                </c:pt>
                <c:pt idx="50">
                  <c:v>-0.7111111111111228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85120"/>
        <c:axId val="156487040"/>
      </c:lineChart>
      <c:catAx>
        <c:axId val="156485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Discount rate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low"/>
        <c:crossAx val="156487040"/>
        <c:crosses val="autoZero"/>
        <c:auto val="1"/>
        <c:lblAlgn val="ctr"/>
        <c:lblOffset val="100"/>
        <c:noMultiLvlLbl val="0"/>
      </c:catAx>
      <c:valAx>
        <c:axId val="1564870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NPV</a:t>
                </a:r>
              </a:p>
            </c:rich>
          </c:tx>
          <c:overlay val="0"/>
        </c:title>
        <c:numFmt formatCode="&quot;$&quot;#,##0.00" sourceLinked="1"/>
        <c:majorTickMark val="out"/>
        <c:minorTickMark val="none"/>
        <c:tickLblPos val="nextTo"/>
        <c:crossAx val="15648512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0</xdr:row>
      <xdr:rowOff>152400</xdr:rowOff>
    </xdr:from>
    <xdr:to>
      <xdr:col>11</xdr:col>
      <xdr:colOff>66675</xdr:colOff>
      <xdr:row>15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1</xdr:row>
      <xdr:rowOff>38100</xdr:rowOff>
    </xdr:from>
    <xdr:to>
      <xdr:col>15</xdr:col>
      <xdr:colOff>352425</xdr:colOff>
      <xdr:row>15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workbookViewId="0">
      <selection activeCell="G21" sqref="G21"/>
    </sheetView>
  </sheetViews>
  <sheetFormatPr defaultRowHeight="15" x14ac:dyDescent="0.25"/>
  <cols>
    <col min="1" max="1" width="26.7109375" customWidth="1"/>
    <col min="2" max="2" width="73.28515625" customWidth="1"/>
  </cols>
  <sheetData>
    <row r="1" spans="1:6" ht="27" x14ac:dyDescent="0.45">
      <c r="A1" s="47" t="s">
        <v>19</v>
      </c>
      <c r="B1" s="47"/>
      <c r="C1" s="47"/>
      <c r="D1" s="47"/>
      <c r="E1" s="47"/>
      <c r="F1" s="1"/>
    </row>
    <row r="2" spans="1:6" ht="21" x14ac:dyDescent="0.35">
      <c r="A2" s="48" t="s">
        <v>53</v>
      </c>
      <c r="B2" s="48"/>
      <c r="C2" s="48"/>
      <c r="D2" s="48"/>
      <c r="E2" s="48"/>
      <c r="F2" s="1"/>
    </row>
    <row r="3" spans="1:6" x14ac:dyDescent="0.25">
      <c r="A3" s="49" t="s">
        <v>21</v>
      </c>
      <c r="B3" s="49"/>
      <c r="C3" s="49"/>
      <c r="D3" s="49"/>
      <c r="E3" s="49"/>
      <c r="F3" s="1"/>
    </row>
    <row r="4" spans="1:6" x14ac:dyDescent="0.25">
      <c r="A4" s="24"/>
      <c r="B4" s="24"/>
      <c r="C4" s="24"/>
      <c r="D4" s="24"/>
      <c r="E4" s="24"/>
      <c r="F4" s="1"/>
    </row>
    <row r="5" spans="1:6" s="46" customFormat="1" x14ac:dyDescent="0.25">
      <c r="A5" s="46" t="s">
        <v>60</v>
      </c>
      <c r="B5" s="46" t="s">
        <v>61</v>
      </c>
    </row>
    <row r="6" spans="1:6" x14ac:dyDescent="0.25">
      <c r="A6" t="s">
        <v>56</v>
      </c>
      <c r="B6" t="s">
        <v>57</v>
      </c>
    </row>
    <row r="7" spans="1:6" x14ac:dyDescent="0.25">
      <c r="A7" t="s">
        <v>54</v>
      </c>
      <c r="B7" t="s">
        <v>55</v>
      </c>
    </row>
    <row r="8" spans="1:6" x14ac:dyDescent="0.25">
      <c r="A8" t="s">
        <v>58</v>
      </c>
      <c r="B8" t="s">
        <v>59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GridLines="0" tabSelected="1" workbookViewId="0">
      <selection activeCell="A3" sqref="A3:E3"/>
    </sheetView>
  </sheetViews>
  <sheetFormatPr defaultRowHeight="15" x14ac:dyDescent="0.25"/>
  <cols>
    <col min="2" max="2" width="12.42578125" customWidth="1"/>
    <col min="3" max="3" width="12.140625" style="2" customWidth="1"/>
    <col min="4" max="4" width="13.5703125" style="1" bestFit="1" customWidth="1"/>
    <col min="5" max="5" width="10.85546875" style="1" bestFit="1" customWidth="1"/>
    <col min="6" max="6" width="14.85546875" style="1" customWidth="1"/>
    <col min="7" max="7" width="3.28515625" customWidth="1"/>
    <col min="8" max="8" width="30.5703125" customWidth="1"/>
  </cols>
  <sheetData>
    <row r="1" spans="1:8" ht="27" x14ac:dyDescent="0.45">
      <c r="A1" s="47" t="s">
        <v>19</v>
      </c>
      <c r="B1" s="47"/>
      <c r="C1" s="47"/>
      <c r="D1" s="47"/>
      <c r="E1" s="47"/>
    </row>
    <row r="2" spans="1:8" ht="21" x14ac:dyDescent="0.35">
      <c r="A2" s="48" t="s">
        <v>20</v>
      </c>
      <c r="B2" s="48"/>
      <c r="C2" s="48"/>
      <c r="D2" s="48"/>
      <c r="E2" s="48"/>
    </row>
    <row r="3" spans="1:8" x14ac:dyDescent="0.25">
      <c r="A3" s="49"/>
      <c r="B3" s="49"/>
      <c r="C3" s="49"/>
      <c r="D3" s="49"/>
      <c r="E3" s="49"/>
    </row>
    <row r="4" spans="1:8" x14ac:dyDescent="0.25">
      <c r="A4" s="3"/>
      <c r="B4" s="3"/>
      <c r="C4" s="3"/>
      <c r="D4" s="3"/>
      <c r="E4" s="3"/>
    </row>
    <row r="5" spans="1:8" ht="15.75" x14ac:dyDescent="0.25">
      <c r="A5" s="55" t="s">
        <v>22</v>
      </c>
      <c r="B5" s="55"/>
      <c r="C5" s="55"/>
      <c r="D5" s="55"/>
      <c r="E5" s="55"/>
    </row>
    <row r="6" spans="1:8" x14ac:dyDescent="0.25">
      <c r="A6" s="2"/>
      <c r="B6" s="2"/>
      <c r="D6" s="2"/>
      <c r="E6" s="2"/>
    </row>
    <row r="7" spans="1:8" x14ac:dyDescent="0.25">
      <c r="A7" s="51" t="s">
        <v>23</v>
      </c>
      <c r="B7" s="51"/>
      <c r="C7" s="51"/>
      <c r="D7" s="51"/>
      <c r="E7" s="51"/>
      <c r="F7" s="1">
        <f>SUM(D16:D41)</f>
        <v>421610</v>
      </c>
    </row>
    <row r="8" spans="1:8" x14ac:dyDescent="0.25">
      <c r="A8" s="51" t="s">
        <v>24</v>
      </c>
      <c r="B8" s="51"/>
      <c r="C8" s="51"/>
      <c r="D8" s="51"/>
      <c r="E8" s="51"/>
      <c r="F8" s="1">
        <f>SUM(B16:B41)</f>
        <v>6935000</v>
      </c>
    </row>
    <row r="9" spans="1:8" x14ac:dyDescent="0.25">
      <c r="A9" s="4"/>
      <c r="B9" s="4"/>
      <c r="C9" s="4"/>
      <c r="D9" s="4"/>
      <c r="E9" s="4"/>
    </row>
    <row r="10" spans="1:8" ht="45" x14ac:dyDescent="0.25">
      <c r="A10" s="50" t="s">
        <v>25</v>
      </c>
      <c r="B10" s="50"/>
      <c r="C10" s="50"/>
      <c r="D10" s="50"/>
      <c r="E10" s="50"/>
      <c r="F10" s="6">
        <v>4000000</v>
      </c>
      <c r="H10" s="5" t="s">
        <v>29</v>
      </c>
    </row>
    <row r="11" spans="1:8" x14ac:dyDescent="0.25">
      <c r="A11" s="51" t="s">
        <v>26</v>
      </c>
      <c r="B11" s="51"/>
      <c r="C11" s="51"/>
      <c r="D11" s="51"/>
      <c r="E11" s="51"/>
      <c r="F11" s="1">
        <f>SUMPRODUCT(Accept?,NPV)</f>
        <v>380000</v>
      </c>
    </row>
    <row r="12" spans="1:8" x14ac:dyDescent="0.25">
      <c r="A12" s="51" t="s">
        <v>27</v>
      </c>
      <c r="B12" s="51"/>
      <c r="C12" s="51"/>
      <c r="D12" s="51"/>
      <c r="E12" s="51"/>
      <c r="F12" s="1">
        <f>SUMPRODUCT(Accept?,expend)</f>
        <v>4000000</v>
      </c>
    </row>
    <row r="13" spans="1:8" x14ac:dyDescent="0.25">
      <c r="A13" s="4"/>
      <c r="B13" s="4"/>
      <c r="C13" s="4"/>
      <c r="D13" s="4"/>
      <c r="E13" s="4"/>
    </row>
    <row r="14" spans="1:8" x14ac:dyDescent="0.25">
      <c r="A14" s="52" t="s">
        <v>28</v>
      </c>
      <c r="B14" s="53"/>
      <c r="C14" s="53"/>
      <c r="D14" s="53"/>
      <c r="E14" s="54"/>
    </row>
    <row r="15" spans="1:8" ht="60" x14ac:dyDescent="0.25">
      <c r="A15" s="7" t="s">
        <v>0</v>
      </c>
      <c r="B15" s="8" t="s">
        <v>15</v>
      </c>
      <c r="C15" s="8" t="s">
        <v>16</v>
      </c>
      <c r="D15" s="9" t="s">
        <v>17</v>
      </c>
      <c r="E15" s="10" t="s">
        <v>18</v>
      </c>
      <c r="F15"/>
    </row>
    <row r="16" spans="1:8" x14ac:dyDescent="0.25">
      <c r="A16" s="11" t="s">
        <v>1</v>
      </c>
      <c r="B16" s="12">
        <v>100000</v>
      </c>
      <c r="C16" s="12">
        <v>110000</v>
      </c>
      <c r="D16" s="12">
        <v>10000</v>
      </c>
      <c r="E16" s="13">
        <v>0.99999999999999978</v>
      </c>
      <c r="F16"/>
    </row>
    <row r="17" spans="1:6" x14ac:dyDescent="0.25">
      <c r="A17" s="11" t="s">
        <v>2</v>
      </c>
      <c r="B17" s="12">
        <v>1000000</v>
      </c>
      <c r="C17" s="12">
        <v>1200000</v>
      </c>
      <c r="D17" s="12">
        <v>200000</v>
      </c>
      <c r="E17" s="13">
        <v>1</v>
      </c>
      <c r="F17"/>
    </row>
    <row r="18" spans="1:6" x14ac:dyDescent="0.25">
      <c r="A18" s="11" t="s">
        <v>3</v>
      </c>
      <c r="B18" s="12">
        <v>500000</v>
      </c>
      <c r="C18" s="12">
        <v>550000</v>
      </c>
      <c r="D18" s="12">
        <v>50000</v>
      </c>
      <c r="E18" s="13">
        <v>1</v>
      </c>
      <c r="F18"/>
    </row>
    <row r="19" spans="1:6" x14ac:dyDescent="0.25">
      <c r="A19" s="11" t="s">
        <v>4</v>
      </c>
      <c r="B19" s="12">
        <v>30000</v>
      </c>
      <c r="C19" s="12">
        <v>32000</v>
      </c>
      <c r="D19" s="12">
        <v>2000</v>
      </c>
      <c r="E19" s="13">
        <v>0</v>
      </c>
      <c r="F19"/>
    </row>
    <row r="20" spans="1:6" x14ac:dyDescent="0.25">
      <c r="A20" s="11" t="s">
        <v>5</v>
      </c>
      <c r="B20" s="12">
        <v>10000</v>
      </c>
      <c r="C20" s="12">
        <v>10500</v>
      </c>
      <c r="D20" s="12">
        <v>500</v>
      </c>
      <c r="E20" s="13">
        <v>0</v>
      </c>
      <c r="F20"/>
    </row>
    <row r="21" spans="1:6" x14ac:dyDescent="0.25">
      <c r="A21" s="11" t="s">
        <v>6</v>
      </c>
      <c r="B21" s="12">
        <v>30000</v>
      </c>
      <c r="C21" s="12">
        <v>32000</v>
      </c>
      <c r="D21" s="12">
        <v>2000</v>
      </c>
      <c r="E21" s="13">
        <v>0</v>
      </c>
      <c r="F21"/>
    </row>
    <row r="22" spans="1:6" x14ac:dyDescent="0.25">
      <c r="A22" s="11" t="s">
        <v>7</v>
      </c>
      <c r="B22" s="12">
        <v>900000</v>
      </c>
      <c r="C22" s="12">
        <v>925000</v>
      </c>
      <c r="D22" s="12">
        <v>25000</v>
      </c>
      <c r="E22" s="13">
        <v>0</v>
      </c>
      <c r="F22"/>
    </row>
    <row r="23" spans="1:6" x14ac:dyDescent="0.25">
      <c r="A23" s="11" t="s">
        <v>8</v>
      </c>
      <c r="B23" s="12">
        <v>2000000</v>
      </c>
      <c r="C23" s="12">
        <v>2100000</v>
      </c>
      <c r="D23" s="12">
        <v>100000</v>
      </c>
      <c r="E23" s="13">
        <v>1</v>
      </c>
      <c r="F23"/>
    </row>
    <row r="24" spans="1:6" x14ac:dyDescent="0.25">
      <c r="A24" s="11" t="s">
        <v>9</v>
      </c>
      <c r="B24" s="12">
        <v>300000</v>
      </c>
      <c r="C24" s="12">
        <v>310000</v>
      </c>
      <c r="D24" s="12">
        <v>10000</v>
      </c>
      <c r="E24" s="13">
        <v>0</v>
      </c>
      <c r="F24"/>
    </row>
    <row r="25" spans="1:6" x14ac:dyDescent="0.25">
      <c r="A25" s="11" t="s">
        <v>10</v>
      </c>
      <c r="B25" s="12">
        <v>60000</v>
      </c>
      <c r="C25" s="12">
        <v>61000</v>
      </c>
      <c r="D25" s="12">
        <v>1000</v>
      </c>
      <c r="E25" s="13">
        <v>0</v>
      </c>
      <c r="F25"/>
    </row>
    <row r="26" spans="1:6" x14ac:dyDescent="0.25">
      <c r="A26" s="11" t="s">
        <v>11</v>
      </c>
      <c r="B26" s="12">
        <v>600000</v>
      </c>
      <c r="C26" s="12">
        <v>601000</v>
      </c>
      <c r="D26" s="12">
        <v>1000</v>
      </c>
      <c r="E26" s="13">
        <v>0</v>
      </c>
      <c r="F26"/>
    </row>
    <row r="27" spans="1:6" x14ac:dyDescent="0.25">
      <c r="A27" s="11" t="s">
        <v>12</v>
      </c>
      <c r="B27" s="12">
        <v>400000</v>
      </c>
      <c r="C27" s="12">
        <v>420000</v>
      </c>
      <c r="D27" s="12">
        <v>20000</v>
      </c>
      <c r="E27" s="13">
        <v>1</v>
      </c>
      <c r="F27"/>
    </row>
    <row r="28" spans="1:6" x14ac:dyDescent="0.25">
      <c r="A28" s="11" t="s">
        <v>13</v>
      </c>
      <c r="B28" s="12">
        <v>5000</v>
      </c>
      <c r="C28" s="12">
        <v>5010</v>
      </c>
      <c r="D28" s="12">
        <v>10</v>
      </c>
      <c r="E28" s="13">
        <v>0</v>
      </c>
      <c r="F28"/>
    </row>
    <row r="29" spans="1:6" x14ac:dyDescent="0.25">
      <c r="A29" s="11" t="s">
        <v>14</v>
      </c>
      <c r="B29" s="12">
        <v>1000000</v>
      </c>
      <c r="C29" s="12">
        <v>1000100</v>
      </c>
      <c r="D29" s="12">
        <v>100</v>
      </c>
      <c r="E29" s="13">
        <v>0</v>
      </c>
      <c r="F29"/>
    </row>
    <row r="30" spans="1:6" x14ac:dyDescent="0.25">
      <c r="A30" s="11"/>
      <c r="B30" s="12"/>
      <c r="C30" s="12"/>
      <c r="D30" s="12"/>
      <c r="E30" s="14"/>
      <c r="F30"/>
    </row>
    <row r="31" spans="1:6" x14ac:dyDescent="0.25">
      <c r="A31" s="11"/>
      <c r="B31" s="12"/>
      <c r="C31" s="12"/>
      <c r="D31" s="12"/>
      <c r="E31" s="14"/>
      <c r="F31"/>
    </row>
    <row r="32" spans="1:6" x14ac:dyDescent="0.25">
      <c r="A32" s="11"/>
      <c r="B32" s="12"/>
      <c r="C32" s="12"/>
      <c r="D32" s="12"/>
      <c r="E32" s="14"/>
      <c r="F32"/>
    </row>
    <row r="33" spans="1:5" x14ac:dyDescent="0.25">
      <c r="A33" s="15"/>
      <c r="B33" s="16"/>
      <c r="C33" s="17"/>
      <c r="D33" s="12"/>
      <c r="E33" s="18"/>
    </row>
    <row r="34" spans="1:5" x14ac:dyDescent="0.25">
      <c r="A34" s="15"/>
      <c r="B34" s="16"/>
      <c r="C34" s="17"/>
      <c r="D34" s="12"/>
      <c r="E34" s="18"/>
    </row>
    <row r="35" spans="1:5" x14ac:dyDescent="0.25">
      <c r="A35" s="15"/>
      <c r="B35" s="16"/>
      <c r="C35" s="17"/>
      <c r="D35" s="12"/>
      <c r="E35" s="18"/>
    </row>
    <row r="36" spans="1:5" x14ac:dyDescent="0.25">
      <c r="A36" s="15"/>
      <c r="B36" s="16"/>
      <c r="C36" s="17"/>
      <c r="D36" s="12"/>
      <c r="E36" s="18"/>
    </row>
    <row r="37" spans="1:5" x14ac:dyDescent="0.25">
      <c r="A37" s="15"/>
      <c r="B37" s="16"/>
      <c r="C37" s="17"/>
      <c r="D37" s="12"/>
      <c r="E37" s="18"/>
    </row>
    <row r="38" spans="1:5" x14ac:dyDescent="0.25">
      <c r="A38" s="15"/>
      <c r="B38" s="16"/>
      <c r="C38" s="17"/>
      <c r="D38" s="12"/>
      <c r="E38" s="18"/>
    </row>
    <row r="39" spans="1:5" x14ac:dyDescent="0.25">
      <c r="A39" s="15"/>
      <c r="B39" s="16"/>
      <c r="C39" s="17"/>
      <c r="D39" s="12"/>
      <c r="E39" s="18"/>
    </row>
    <row r="40" spans="1:5" x14ac:dyDescent="0.25">
      <c r="A40" s="19"/>
      <c r="B40" s="20"/>
      <c r="C40" s="21"/>
      <c r="D40" s="22"/>
      <c r="E40" s="23"/>
    </row>
  </sheetData>
  <mergeCells count="10">
    <mergeCell ref="A10:E10"/>
    <mergeCell ref="A11:E11"/>
    <mergeCell ref="A12:E12"/>
    <mergeCell ref="A14:E14"/>
    <mergeCell ref="A1:E1"/>
    <mergeCell ref="A2:E2"/>
    <mergeCell ref="A3:E3"/>
    <mergeCell ref="A5:E5"/>
    <mergeCell ref="A8:E8"/>
    <mergeCell ref="A7:E7"/>
  </mergeCells>
  <conditionalFormatting sqref="E16">
    <cfRule type="iconSet" priority="2">
      <iconSet iconSet="3TrafficLights2">
        <cfvo type="percent" val="0"/>
        <cfvo type="percent" val="33"/>
        <cfvo type="percent" val="67"/>
      </iconSet>
    </cfRule>
  </conditionalFormatting>
  <conditionalFormatting sqref="E16:E29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showGridLines="0" workbookViewId="0">
      <selection activeCell="N19" sqref="N19"/>
    </sheetView>
  </sheetViews>
  <sheetFormatPr defaultRowHeight="15" x14ac:dyDescent="0.25"/>
  <cols>
    <col min="1" max="1" width="28.140625" customWidth="1"/>
    <col min="2" max="2" width="2.7109375" customWidth="1"/>
    <col min="3" max="3" width="18.140625" customWidth="1"/>
    <col min="4" max="4" width="11.5703125" customWidth="1"/>
    <col min="5" max="5" width="13" customWidth="1"/>
    <col min="9" max="9" width="11.5703125" customWidth="1"/>
    <col min="10" max="10" width="12.42578125" customWidth="1"/>
    <col min="11" max="11" width="11" customWidth="1"/>
  </cols>
  <sheetData>
    <row r="1" spans="1:4" ht="21.75" x14ac:dyDescent="0.45">
      <c r="A1" s="25" t="s">
        <v>19</v>
      </c>
      <c r="B1" s="25"/>
      <c r="C1" s="25"/>
      <c r="D1" s="3"/>
    </row>
    <row r="2" spans="1:4" ht="18.75" x14ac:dyDescent="0.3">
      <c r="A2" s="57" t="s">
        <v>30</v>
      </c>
      <c r="B2" s="57"/>
      <c r="C2" s="57"/>
    </row>
    <row r="3" spans="1:4" x14ac:dyDescent="0.25">
      <c r="A3" s="49" t="s">
        <v>21</v>
      </c>
      <c r="B3" s="49"/>
      <c r="C3" s="49"/>
    </row>
    <row r="4" spans="1:4" x14ac:dyDescent="0.25">
      <c r="A4" s="24"/>
      <c r="B4" s="24"/>
      <c r="C4" s="24"/>
    </row>
    <row r="5" spans="1:4" ht="15.75" x14ac:dyDescent="0.25">
      <c r="A5" s="45" t="s">
        <v>52</v>
      </c>
    </row>
    <row r="6" spans="1:4" x14ac:dyDescent="0.25">
      <c r="B6" s="58" t="s">
        <v>31</v>
      </c>
      <c r="C6" s="58"/>
    </row>
    <row r="7" spans="1:4" x14ac:dyDescent="0.25">
      <c r="A7" t="s">
        <v>40</v>
      </c>
      <c r="B7" s="30"/>
      <c r="C7" s="35">
        <v>1000000</v>
      </c>
    </row>
    <row r="8" spans="1:4" x14ac:dyDescent="0.25">
      <c r="A8" t="s">
        <v>43</v>
      </c>
      <c r="B8" s="30"/>
      <c r="C8" s="35">
        <v>20000</v>
      </c>
    </row>
    <row r="9" spans="1:4" x14ac:dyDescent="0.25">
      <c r="A9" t="s">
        <v>42</v>
      </c>
      <c r="B9" s="30"/>
      <c r="C9" s="36">
        <v>0.4</v>
      </c>
    </row>
    <row r="10" spans="1:4" x14ac:dyDescent="0.25">
      <c r="A10" t="s">
        <v>45</v>
      </c>
      <c r="B10" s="30"/>
      <c r="C10" s="31">
        <v>1000000</v>
      </c>
    </row>
    <row r="11" spans="1:4" x14ac:dyDescent="0.25">
      <c r="A11" t="s">
        <v>32</v>
      </c>
      <c r="B11" s="37"/>
      <c r="C11" s="37">
        <v>10000000</v>
      </c>
    </row>
    <row r="12" spans="1:4" x14ac:dyDescent="0.25">
      <c r="B12" s="37"/>
      <c r="C12" s="37"/>
    </row>
    <row r="13" spans="1:4" x14ac:dyDescent="0.25">
      <c r="B13" s="37"/>
      <c r="C13" s="37"/>
    </row>
    <row r="14" spans="1:4" ht="18.75" customHeight="1" x14ac:dyDescent="0.25">
      <c r="A14" t="s">
        <v>41</v>
      </c>
      <c r="B14" s="29"/>
      <c r="C14" s="40">
        <v>2.85</v>
      </c>
      <c r="D14" t="str">
        <f>IF(ROUND(C14,1)=1,"Straightline",IF(ROUND(C14,1)=2,"Declining balance","Sum of years digits"))</f>
        <v>Sum of years digits</v>
      </c>
    </row>
    <row r="15" spans="1:4" x14ac:dyDescent="0.25">
      <c r="A15" t="s">
        <v>33</v>
      </c>
      <c r="B15" s="37"/>
      <c r="C15" s="37">
        <v>250569.10574977333</v>
      </c>
    </row>
    <row r="16" spans="1:4" x14ac:dyDescent="0.25">
      <c r="A16" t="s">
        <v>34</v>
      </c>
      <c r="B16" s="38"/>
      <c r="C16" s="41">
        <v>40</v>
      </c>
    </row>
    <row r="17" spans="2:11" x14ac:dyDescent="0.25">
      <c r="B17" s="38"/>
      <c r="C17" s="38"/>
    </row>
    <row r="18" spans="2:11" ht="30" customHeight="1" x14ac:dyDescent="0.25">
      <c r="C18" s="39"/>
      <c r="I18" s="56" t="s">
        <v>35</v>
      </c>
      <c r="J18" s="56"/>
      <c r="K18" s="56"/>
    </row>
    <row r="19" spans="2:11" ht="48" customHeight="1" x14ac:dyDescent="0.25">
      <c r="C19" s="26" t="s">
        <v>36</v>
      </c>
      <c r="D19" s="26" t="s">
        <v>44</v>
      </c>
      <c r="H19" s="26" t="s">
        <v>36</v>
      </c>
      <c r="I19" s="27" t="s">
        <v>37</v>
      </c>
      <c r="J19" s="27" t="s">
        <v>38</v>
      </c>
      <c r="K19" s="27" t="s">
        <v>39</v>
      </c>
    </row>
    <row r="20" spans="2:11" x14ac:dyDescent="0.25">
      <c r="C20" s="2">
        <f ca="1">YEAR(NOW())</f>
        <v>2013</v>
      </c>
      <c r="D20" s="32">
        <f ca="1">IF(C20&lt;&gt; " ",((C$7-C$8-IF(D$14="Straightline",I20,IF(D$14="Declining balance",J20,K20)))*(1-C$9))/C$10," ")</f>
        <v>0.30265080309511527</v>
      </c>
      <c r="H20" s="2">
        <v>1</v>
      </c>
      <c r="I20" s="28">
        <f t="shared" ref="I20:I48" si="0">IF(H20&lt;&gt;" ",SLN($C$11,$C$15,$C$16)," ")</f>
        <v>243735.77235625568</v>
      </c>
      <c r="J20" s="28">
        <f t="shared" ref="J20:J48" si="1">IF($H20&lt;&gt;" ",DDB($C$11,$C$15,$C$16,$H20)," ")</f>
        <v>500000</v>
      </c>
      <c r="K20" s="28">
        <f t="shared" ref="K20:K48" si="2">IF($H20&lt;&gt;" ",SYD($C$11,$C$15,$C$16,$H20)," ")</f>
        <v>475581.99484147452</v>
      </c>
    </row>
    <row r="21" spans="2:11" x14ac:dyDescent="0.25">
      <c r="C21" s="2">
        <f t="shared" ref="C21:C47" ca="1" si="3">IF(C20&lt;&gt;" ",IF(C20+1&gt;YEAR(NOW())+$C$16-1," ",C20+1)," ")</f>
        <v>2014</v>
      </c>
      <c r="D21" s="32">
        <f t="shared" ref="D21:D48" ca="1" si="4">IF(C21&lt;&gt; " ",((C$7-C$8-IF(D$14="Straightline",I21,IF(D$14="Declining balance",J21,K21)))*(1-C$9))/C$10," ")</f>
        <v>0.3097845330177374</v>
      </c>
      <c r="H21" s="2">
        <f t="shared" ref="H21:H33" si="5">IF(H20=$C$16," ",IF(H20&lt;&gt;" ",IF(H20+1&gt;$C$16," ",H20+1)," "))</f>
        <v>2</v>
      </c>
      <c r="I21" s="28">
        <f t="shared" si="0"/>
        <v>243735.77235625568</v>
      </c>
      <c r="J21" s="28">
        <f t="shared" si="1"/>
        <v>475000</v>
      </c>
      <c r="K21" s="28">
        <f t="shared" si="2"/>
        <v>463692.44497043767</v>
      </c>
    </row>
    <row r="22" spans="2:11" x14ac:dyDescent="0.25">
      <c r="C22" s="2">
        <f t="shared" ca="1" si="3"/>
        <v>2015</v>
      </c>
      <c r="D22" s="32">
        <f t="shared" ca="1" si="4"/>
        <v>0.31691826294035952</v>
      </c>
      <c r="H22" s="2">
        <f t="shared" si="5"/>
        <v>3</v>
      </c>
      <c r="I22" s="28">
        <f t="shared" si="0"/>
        <v>243735.77235625568</v>
      </c>
      <c r="J22" s="28">
        <f t="shared" si="1"/>
        <v>451250</v>
      </c>
      <c r="K22" s="28">
        <f t="shared" si="2"/>
        <v>451802.89509940078</v>
      </c>
    </row>
    <row r="23" spans="2:11" x14ac:dyDescent="0.25">
      <c r="C23" s="2">
        <f t="shared" ca="1" si="3"/>
        <v>2016</v>
      </c>
      <c r="D23" s="32">
        <f t="shared" ca="1" si="4"/>
        <v>0.3240519928629817</v>
      </c>
      <c r="H23" s="2">
        <f t="shared" si="5"/>
        <v>4</v>
      </c>
      <c r="I23" s="28">
        <f t="shared" si="0"/>
        <v>243735.77235625568</v>
      </c>
      <c r="J23" s="28">
        <f t="shared" si="1"/>
        <v>428687.49999999994</v>
      </c>
      <c r="K23" s="28">
        <f t="shared" si="2"/>
        <v>439913.34522836388</v>
      </c>
    </row>
    <row r="24" spans="2:11" x14ac:dyDescent="0.25">
      <c r="C24" s="2">
        <f t="shared" ca="1" si="3"/>
        <v>2017</v>
      </c>
      <c r="D24" s="32">
        <f t="shared" ca="1" si="4"/>
        <v>0.33118572278560376</v>
      </c>
      <c r="H24" s="2">
        <f t="shared" si="5"/>
        <v>5</v>
      </c>
      <c r="I24" s="28">
        <f t="shared" si="0"/>
        <v>243735.77235625568</v>
      </c>
      <c r="J24" s="28">
        <f t="shared" si="1"/>
        <v>407253.125</v>
      </c>
      <c r="K24" s="28">
        <f t="shared" si="2"/>
        <v>428023.79535732704</v>
      </c>
    </row>
    <row r="25" spans="2:11" x14ac:dyDescent="0.25">
      <c r="C25" s="2">
        <f t="shared" ca="1" si="3"/>
        <v>2018</v>
      </c>
      <c r="D25" s="32">
        <f t="shared" ca="1" si="4"/>
        <v>0.33831945270822589</v>
      </c>
      <c r="H25" s="2">
        <f t="shared" si="5"/>
        <v>6</v>
      </c>
      <c r="I25" s="28">
        <f t="shared" si="0"/>
        <v>243735.77235625568</v>
      </c>
      <c r="J25" s="28">
        <f t="shared" si="1"/>
        <v>386890.46875</v>
      </c>
      <c r="K25" s="28">
        <f t="shared" si="2"/>
        <v>416134.24548629019</v>
      </c>
    </row>
    <row r="26" spans="2:11" x14ac:dyDescent="0.25">
      <c r="C26" s="2">
        <f t="shared" ca="1" si="3"/>
        <v>2019</v>
      </c>
      <c r="D26" s="32">
        <f t="shared" ca="1" si="4"/>
        <v>0.34545318263084801</v>
      </c>
      <c r="H26" s="2">
        <f t="shared" si="5"/>
        <v>7</v>
      </c>
      <c r="I26" s="28">
        <f t="shared" si="0"/>
        <v>243735.77235625568</v>
      </c>
      <c r="J26" s="28">
        <f t="shared" si="1"/>
        <v>367545.9453125</v>
      </c>
      <c r="K26" s="28">
        <f t="shared" si="2"/>
        <v>404244.69561525329</v>
      </c>
    </row>
    <row r="27" spans="2:11" x14ac:dyDescent="0.25">
      <c r="C27" s="2">
        <f t="shared" ca="1" si="3"/>
        <v>2020</v>
      </c>
      <c r="D27" s="32">
        <f t="shared" ca="1" si="4"/>
        <v>0.35258691255347019</v>
      </c>
      <c r="H27" s="2">
        <f t="shared" si="5"/>
        <v>8</v>
      </c>
      <c r="I27" s="28">
        <f t="shared" si="0"/>
        <v>243735.77235625568</v>
      </c>
      <c r="J27" s="28">
        <f t="shared" si="1"/>
        <v>349168.64804687497</v>
      </c>
      <c r="K27" s="28">
        <f t="shared" si="2"/>
        <v>392355.14574421645</v>
      </c>
    </row>
    <row r="28" spans="2:11" x14ac:dyDescent="0.25">
      <c r="C28" s="2">
        <f t="shared" ca="1" si="3"/>
        <v>2021</v>
      </c>
      <c r="D28" s="32">
        <f t="shared" ca="1" si="4"/>
        <v>0.3597206424760922</v>
      </c>
      <c r="H28" s="2">
        <f t="shared" si="5"/>
        <v>9</v>
      </c>
      <c r="I28" s="28">
        <f t="shared" si="0"/>
        <v>243735.77235625568</v>
      </c>
      <c r="J28" s="28">
        <f t="shared" si="1"/>
        <v>331710.21564453124</v>
      </c>
      <c r="K28" s="28">
        <f t="shared" si="2"/>
        <v>380465.59587317961</v>
      </c>
    </row>
    <row r="29" spans="2:11" x14ac:dyDescent="0.25">
      <c r="C29" s="2">
        <f t="shared" ca="1" si="3"/>
        <v>2022</v>
      </c>
      <c r="D29" s="32">
        <f t="shared" ca="1" si="4"/>
        <v>0.36685437239871432</v>
      </c>
      <c r="H29" s="2">
        <f t="shared" si="5"/>
        <v>10</v>
      </c>
      <c r="I29" s="28">
        <f t="shared" si="0"/>
        <v>243735.77235625568</v>
      </c>
      <c r="J29" s="28">
        <f t="shared" si="1"/>
        <v>315124.70486230467</v>
      </c>
      <c r="K29" s="28">
        <f t="shared" si="2"/>
        <v>368576.04600214277</v>
      </c>
    </row>
    <row r="30" spans="2:11" x14ac:dyDescent="0.25">
      <c r="C30" s="2">
        <f t="shared" ca="1" si="3"/>
        <v>2023</v>
      </c>
      <c r="D30" s="32">
        <f t="shared" ca="1" si="4"/>
        <v>0.37398810232133645</v>
      </c>
      <c r="H30" s="2">
        <f t="shared" si="5"/>
        <v>11</v>
      </c>
      <c r="I30" s="28">
        <f t="shared" si="0"/>
        <v>243735.77235625568</v>
      </c>
      <c r="J30" s="28">
        <f t="shared" si="1"/>
        <v>299368.46961918945</v>
      </c>
      <c r="K30" s="28">
        <f t="shared" si="2"/>
        <v>356686.49613110593</v>
      </c>
    </row>
    <row r="31" spans="2:11" x14ac:dyDescent="0.25">
      <c r="B31" s="2"/>
      <c r="C31" s="2">
        <f t="shared" ca="1" si="3"/>
        <v>2024</v>
      </c>
      <c r="D31" s="32">
        <f t="shared" ca="1" si="4"/>
        <v>0.38112183224395857</v>
      </c>
      <c r="E31" s="28"/>
      <c r="H31" s="2">
        <f t="shared" si="5"/>
        <v>12</v>
      </c>
      <c r="I31" s="28">
        <f t="shared" si="0"/>
        <v>243735.77235625568</v>
      </c>
      <c r="J31" s="28">
        <f t="shared" si="1"/>
        <v>284400.04613822995</v>
      </c>
      <c r="K31" s="28">
        <f t="shared" si="2"/>
        <v>344796.94626006897</v>
      </c>
    </row>
    <row r="32" spans="2:11" x14ac:dyDescent="0.25">
      <c r="B32" s="2"/>
      <c r="C32" s="2">
        <f t="shared" ca="1" si="3"/>
        <v>2025</v>
      </c>
      <c r="D32" s="32">
        <f t="shared" ca="1" si="4"/>
        <v>0.38825556216658069</v>
      </c>
      <c r="E32" s="28"/>
      <c r="H32" s="2">
        <f t="shared" si="5"/>
        <v>13</v>
      </c>
      <c r="I32" s="28">
        <f t="shared" si="0"/>
        <v>243735.77235625568</v>
      </c>
      <c r="J32" s="28">
        <f t="shared" si="1"/>
        <v>270180.04383131844</v>
      </c>
      <c r="K32" s="28">
        <f t="shared" si="2"/>
        <v>332907.39638903213</v>
      </c>
    </row>
    <row r="33" spans="2:11" x14ac:dyDescent="0.25">
      <c r="B33" s="2"/>
      <c r="C33" s="2">
        <f t="shared" ca="1" si="3"/>
        <v>2026</v>
      </c>
      <c r="D33" s="32">
        <f t="shared" ca="1" si="4"/>
        <v>0.39538929208920287</v>
      </c>
      <c r="E33" s="28"/>
      <c r="H33" s="2">
        <f t="shared" si="5"/>
        <v>14</v>
      </c>
      <c r="I33" s="28">
        <f t="shared" si="0"/>
        <v>243735.77235625568</v>
      </c>
      <c r="J33" s="28">
        <f t="shared" si="1"/>
        <v>256671.04163975251</v>
      </c>
      <c r="K33" s="28">
        <f t="shared" si="2"/>
        <v>321017.84651799529</v>
      </c>
    </row>
    <row r="34" spans="2:11" x14ac:dyDescent="0.25">
      <c r="B34" s="2"/>
      <c r="C34" s="2">
        <f t="shared" ca="1" si="3"/>
        <v>2027</v>
      </c>
      <c r="D34" s="32">
        <f t="shared" ca="1" si="4"/>
        <v>0.40252302201182494</v>
      </c>
      <c r="E34" s="28"/>
      <c r="H34" s="2">
        <f t="shared" ref="H34:H48" si="6">IF(H33=$C$16," ",IF(H33&lt;&gt;" ",IF(H33+1&gt;$C$16," ",H33+1)," "))</f>
        <v>15</v>
      </c>
      <c r="I34" s="28">
        <f t="shared" si="0"/>
        <v>243735.77235625568</v>
      </c>
      <c r="J34" s="28">
        <f t="shared" si="1"/>
        <v>243837.48955776487</v>
      </c>
      <c r="K34" s="28">
        <f t="shared" si="2"/>
        <v>309128.29664695839</v>
      </c>
    </row>
    <row r="35" spans="2:11" x14ac:dyDescent="0.25">
      <c r="B35" s="2"/>
      <c r="C35" s="2">
        <f t="shared" ca="1" si="3"/>
        <v>2028</v>
      </c>
      <c r="D35" s="32">
        <f t="shared" ca="1" si="4"/>
        <v>0.40965675193444706</v>
      </c>
      <c r="E35" s="28"/>
      <c r="H35" s="2">
        <f t="shared" si="6"/>
        <v>16</v>
      </c>
      <c r="I35" s="28">
        <f t="shared" si="0"/>
        <v>243735.77235625568</v>
      </c>
      <c r="J35" s="28">
        <f t="shared" si="1"/>
        <v>231645.61507987665</v>
      </c>
      <c r="K35" s="28">
        <f t="shared" si="2"/>
        <v>297238.74677592155</v>
      </c>
    </row>
    <row r="36" spans="2:11" x14ac:dyDescent="0.25">
      <c r="B36" s="2"/>
      <c r="C36" s="2">
        <f t="shared" ca="1" si="3"/>
        <v>2029</v>
      </c>
      <c r="D36" s="32">
        <f t="shared" ca="1" si="4"/>
        <v>0.41679048185706918</v>
      </c>
      <c r="E36" s="28"/>
      <c r="H36" s="2">
        <f t="shared" si="6"/>
        <v>17</v>
      </c>
      <c r="I36" s="28">
        <f t="shared" si="0"/>
        <v>243735.77235625568</v>
      </c>
      <c r="J36" s="28">
        <f t="shared" si="1"/>
        <v>220063.33432588284</v>
      </c>
      <c r="K36" s="28">
        <f t="shared" si="2"/>
        <v>285349.19690488465</v>
      </c>
    </row>
    <row r="37" spans="2:11" x14ac:dyDescent="0.25">
      <c r="B37" s="2"/>
      <c r="C37" s="2">
        <f t="shared" ca="1" si="3"/>
        <v>2030</v>
      </c>
      <c r="D37" s="32">
        <f t="shared" ca="1" si="4"/>
        <v>0.42392421177969125</v>
      </c>
      <c r="E37" s="28"/>
      <c r="H37" s="2">
        <f t="shared" si="6"/>
        <v>18</v>
      </c>
      <c r="I37" s="28">
        <f t="shared" si="0"/>
        <v>243735.77235625568</v>
      </c>
      <c r="J37" s="28">
        <f t="shared" si="1"/>
        <v>209060.16760958871</v>
      </c>
      <c r="K37" s="28">
        <f t="shared" si="2"/>
        <v>273459.64703384781</v>
      </c>
    </row>
    <row r="38" spans="2:11" x14ac:dyDescent="0.25">
      <c r="B38" s="2"/>
      <c r="C38" s="2">
        <f t="shared" ca="1" si="3"/>
        <v>2031</v>
      </c>
      <c r="D38" s="32">
        <f t="shared" ca="1" si="4"/>
        <v>0.43105794170231343</v>
      </c>
      <c r="E38" s="28"/>
      <c r="H38" s="2">
        <f t="shared" si="6"/>
        <v>19</v>
      </c>
      <c r="I38" s="28">
        <f t="shared" si="0"/>
        <v>243735.77235625568</v>
      </c>
      <c r="J38" s="28">
        <f t="shared" si="1"/>
        <v>198607.15922910924</v>
      </c>
      <c r="K38" s="28">
        <f t="shared" si="2"/>
        <v>261570.097162811</v>
      </c>
    </row>
    <row r="39" spans="2:11" x14ac:dyDescent="0.25">
      <c r="B39" s="2"/>
      <c r="C39" s="2">
        <f t="shared" ca="1" si="3"/>
        <v>2032</v>
      </c>
      <c r="D39" s="32">
        <f t="shared" ca="1" si="4"/>
        <v>0.4381916716249355</v>
      </c>
      <c r="E39" s="28"/>
      <c r="H39" s="2">
        <f t="shared" si="6"/>
        <v>20</v>
      </c>
      <c r="I39" s="28">
        <f t="shared" si="0"/>
        <v>243735.77235625568</v>
      </c>
      <c r="J39" s="28">
        <f t="shared" si="1"/>
        <v>188676.80126765379</v>
      </c>
      <c r="K39" s="28">
        <f t="shared" si="2"/>
        <v>249680.5472917741</v>
      </c>
    </row>
    <row r="40" spans="2:11" x14ac:dyDescent="0.25">
      <c r="B40" s="2"/>
      <c r="C40" s="2">
        <f t="shared" ca="1" si="3"/>
        <v>2033</v>
      </c>
      <c r="D40" s="32">
        <f t="shared" ca="1" si="4"/>
        <v>0.44532540154755762</v>
      </c>
      <c r="E40" s="28"/>
      <c r="H40" s="2">
        <f t="shared" si="6"/>
        <v>21</v>
      </c>
      <c r="I40" s="28">
        <f t="shared" si="0"/>
        <v>243735.77235625568</v>
      </c>
      <c r="J40" s="28">
        <f t="shared" si="1"/>
        <v>179242.96120427109</v>
      </c>
      <c r="K40" s="28">
        <f t="shared" si="2"/>
        <v>237790.99742073726</v>
      </c>
    </row>
    <row r="41" spans="2:11" x14ac:dyDescent="0.25">
      <c r="B41" s="2"/>
      <c r="C41" s="2">
        <f t="shared" ca="1" si="3"/>
        <v>2034</v>
      </c>
      <c r="D41" s="32">
        <f t="shared" ca="1" si="4"/>
        <v>0.45245913147017974</v>
      </c>
      <c r="E41" s="28"/>
      <c r="H41" s="2">
        <f t="shared" si="6"/>
        <v>22</v>
      </c>
      <c r="I41" s="28">
        <f t="shared" si="0"/>
        <v>243735.77235625568</v>
      </c>
      <c r="J41" s="28">
        <f t="shared" si="1"/>
        <v>170280.81314405755</v>
      </c>
      <c r="K41" s="28">
        <f t="shared" si="2"/>
        <v>225901.44754970039</v>
      </c>
    </row>
    <row r="42" spans="2:11" x14ac:dyDescent="0.25">
      <c r="B42" s="2"/>
      <c r="C42" s="2">
        <f t="shared" ca="1" si="3"/>
        <v>2035</v>
      </c>
      <c r="D42" s="32">
        <f t="shared" ca="1" si="4"/>
        <v>0.45959286139280192</v>
      </c>
      <c r="E42" s="28"/>
      <c r="H42" s="2">
        <f t="shared" si="6"/>
        <v>23</v>
      </c>
      <c r="I42" s="28">
        <f t="shared" si="0"/>
        <v>243735.77235625568</v>
      </c>
      <c r="J42" s="28">
        <f t="shared" si="1"/>
        <v>161766.77248685466</v>
      </c>
      <c r="K42" s="28">
        <f t="shared" si="2"/>
        <v>214011.89767866352</v>
      </c>
    </row>
    <row r="43" spans="2:11" x14ac:dyDescent="0.25">
      <c r="B43" s="2"/>
      <c r="C43" s="2">
        <f t="shared" ca="1" si="3"/>
        <v>2036</v>
      </c>
      <c r="D43" s="32">
        <f t="shared" ca="1" si="4"/>
        <v>0.46672659131542393</v>
      </c>
      <c r="E43" s="28"/>
      <c r="H43" s="2">
        <f t="shared" si="6"/>
        <v>24</v>
      </c>
      <c r="I43" s="28">
        <f t="shared" si="0"/>
        <v>243735.77235625568</v>
      </c>
      <c r="J43" s="28">
        <f t="shared" si="1"/>
        <v>153678.43386251194</v>
      </c>
      <c r="K43" s="28">
        <f t="shared" si="2"/>
        <v>202122.34780762665</v>
      </c>
    </row>
    <row r="44" spans="2:11" x14ac:dyDescent="0.25">
      <c r="B44" s="2"/>
      <c r="C44" s="2">
        <f t="shared" ca="1" si="3"/>
        <v>2037</v>
      </c>
      <c r="D44" s="32">
        <f t="shared" ca="1" si="4"/>
        <v>0.47386032123804611</v>
      </c>
      <c r="E44" s="28"/>
      <c r="H44" s="2">
        <f t="shared" si="6"/>
        <v>25</v>
      </c>
      <c r="I44" s="28">
        <f t="shared" si="0"/>
        <v>243735.77235625568</v>
      </c>
      <c r="J44" s="28">
        <f t="shared" si="1"/>
        <v>145994.51216938635</v>
      </c>
      <c r="K44" s="28">
        <f t="shared" si="2"/>
        <v>190232.79793658981</v>
      </c>
    </row>
    <row r="45" spans="2:11" x14ac:dyDescent="0.25">
      <c r="B45" s="2"/>
      <c r="C45" s="2">
        <f t="shared" ca="1" si="3"/>
        <v>2038</v>
      </c>
      <c r="D45" s="32">
        <f t="shared" ca="1" si="4"/>
        <v>0.48099405116066823</v>
      </c>
      <c r="E45" s="28"/>
      <c r="H45" s="2">
        <f t="shared" si="6"/>
        <v>26</v>
      </c>
      <c r="I45" s="28">
        <f t="shared" si="0"/>
        <v>243735.77235625568</v>
      </c>
      <c r="J45" s="28">
        <f t="shared" si="1"/>
        <v>138694.78656091701</v>
      </c>
      <c r="K45" s="28">
        <f t="shared" si="2"/>
        <v>178343.24806555297</v>
      </c>
    </row>
    <row r="46" spans="2:11" x14ac:dyDescent="0.25">
      <c r="B46" s="2"/>
      <c r="C46" s="2">
        <f t="shared" ca="1" si="3"/>
        <v>2039</v>
      </c>
      <c r="D46" s="32">
        <f t="shared" ca="1" si="4"/>
        <v>0.4881277810832903</v>
      </c>
      <c r="E46" s="28"/>
      <c r="H46" s="2">
        <f t="shared" si="6"/>
        <v>27</v>
      </c>
      <c r="I46" s="28">
        <f t="shared" si="0"/>
        <v>243735.77235625568</v>
      </c>
      <c r="J46" s="28">
        <f t="shared" si="1"/>
        <v>131760.04723287115</v>
      </c>
      <c r="K46" s="28">
        <f t="shared" si="2"/>
        <v>166453.69819451607</v>
      </c>
    </row>
    <row r="47" spans="2:11" x14ac:dyDescent="0.25">
      <c r="B47" s="2"/>
      <c r="C47" s="2">
        <f t="shared" ca="1" si="3"/>
        <v>2040</v>
      </c>
      <c r="D47" s="32">
        <f t="shared" ca="1" si="4"/>
        <v>0.49526151100591242</v>
      </c>
      <c r="E47" s="28"/>
      <c r="H47" s="2">
        <f t="shared" si="6"/>
        <v>28</v>
      </c>
      <c r="I47" s="28">
        <f t="shared" si="0"/>
        <v>243735.77235625568</v>
      </c>
      <c r="J47" s="28">
        <f t="shared" si="1"/>
        <v>125172.04487122761</v>
      </c>
      <c r="K47" s="28">
        <f t="shared" si="2"/>
        <v>154564.1483234792</v>
      </c>
    </row>
    <row r="48" spans="2:11" x14ac:dyDescent="0.25">
      <c r="B48" s="2"/>
      <c r="C48" s="2">
        <f ca="1">IF(C47&lt;&gt;" ",IF(C47+1&gt;YEAR(NOW())+$C$16-1," ",C47+1)," ")</f>
        <v>2041</v>
      </c>
      <c r="D48" s="32">
        <f t="shared" ca="1" si="4"/>
        <v>0.5023952409285346</v>
      </c>
      <c r="E48" s="28"/>
      <c r="H48" s="2">
        <f t="shared" si="6"/>
        <v>29</v>
      </c>
      <c r="I48" s="28">
        <f t="shared" si="0"/>
        <v>243735.77235625568</v>
      </c>
      <c r="J48" s="28">
        <f t="shared" si="1"/>
        <v>118913.44262766623</v>
      </c>
      <c r="K48" s="28">
        <f t="shared" si="2"/>
        <v>142674.59845244233</v>
      </c>
    </row>
    <row r="49" spans="2:11" x14ac:dyDescent="0.25">
      <c r="B49" s="2"/>
      <c r="C49" s="2">
        <f t="shared" ref="C49:C102" ca="1" si="7">IF(C48&lt;&gt;" ",IF(C48+1&gt;YEAR(NOW())+$C$16-1," ",C48+1)," ")</f>
        <v>2042</v>
      </c>
      <c r="D49" s="32">
        <f t="shared" ref="D49:D102" ca="1" si="8">IF(C49&lt;&gt; " ",((C$7-C$8-IF(D$14="Straightline",I49,IF(D$14="Declining balance",J49,K49)))*(1-C$9))/C$10," ")</f>
        <v>0.50952897085115667</v>
      </c>
      <c r="E49" s="28"/>
      <c r="H49" s="2">
        <f t="shared" ref="H49:H102" si="9">IF(H48=$C$16," ",IF(H48&lt;&gt;" ",IF(H48+1&gt;$C$16," ",H48+1)," "))</f>
        <v>30</v>
      </c>
      <c r="I49" s="28">
        <f t="shared" ref="I49:I102" si="10">IF(H49&lt;&gt;" ",SLN($C$11,$C$15,$C$16)," ")</f>
        <v>243735.77235625568</v>
      </c>
      <c r="J49" s="28">
        <f t="shared" ref="J49:J102" si="11">IF($H49&lt;&gt;" ",DDB($C$11,$C$15,$C$16,$H49)," ")</f>
        <v>112967.7704962829</v>
      </c>
      <c r="K49" s="28">
        <f t="shared" ref="K49:K102" si="12">IF($H49&lt;&gt;" ",SYD($C$11,$C$15,$C$16,$H49)," ")</f>
        <v>130785.0485814055</v>
      </c>
    </row>
    <row r="50" spans="2:11" x14ac:dyDescent="0.25">
      <c r="B50" s="2"/>
      <c r="C50" s="2">
        <f t="shared" ca="1" si="7"/>
        <v>2043</v>
      </c>
      <c r="D50" s="32">
        <f t="shared" ca="1" si="8"/>
        <v>0.51666270077377874</v>
      </c>
      <c r="E50" s="28"/>
      <c r="H50" s="2">
        <f t="shared" si="9"/>
        <v>31</v>
      </c>
      <c r="I50" s="28">
        <f t="shared" si="10"/>
        <v>243735.77235625568</v>
      </c>
      <c r="J50" s="28">
        <f t="shared" si="11"/>
        <v>107319.38197146876</v>
      </c>
      <c r="K50" s="28">
        <f t="shared" si="12"/>
        <v>118895.49871036863</v>
      </c>
    </row>
    <row r="51" spans="2:11" x14ac:dyDescent="0.25">
      <c r="B51" s="2"/>
      <c r="C51" s="2">
        <f t="shared" ca="1" si="7"/>
        <v>2044</v>
      </c>
      <c r="D51" s="32">
        <f t="shared" ca="1" si="8"/>
        <v>0.52379643069640092</v>
      </c>
      <c r="E51" s="28"/>
      <c r="H51" s="2">
        <f t="shared" si="9"/>
        <v>32</v>
      </c>
      <c r="I51" s="28">
        <f t="shared" si="10"/>
        <v>243735.77235625568</v>
      </c>
      <c r="J51" s="28">
        <f t="shared" si="11"/>
        <v>101953.41287289532</v>
      </c>
      <c r="K51" s="28">
        <f t="shared" si="12"/>
        <v>107005.94883933176</v>
      </c>
    </row>
    <row r="52" spans="2:11" x14ac:dyDescent="0.25">
      <c r="B52" s="2"/>
      <c r="C52" s="2">
        <f t="shared" ca="1" si="7"/>
        <v>2045</v>
      </c>
      <c r="D52" s="32">
        <f t="shared" ca="1" si="8"/>
        <v>0.53093016061902298</v>
      </c>
      <c r="E52" s="28"/>
      <c r="H52" s="2">
        <f t="shared" si="9"/>
        <v>33</v>
      </c>
      <c r="I52" s="28">
        <f t="shared" si="10"/>
        <v>243735.77235625568</v>
      </c>
      <c r="J52" s="28">
        <f t="shared" si="11"/>
        <v>96855.742229250565</v>
      </c>
      <c r="K52" s="28">
        <f t="shared" si="12"/>
        <v>95116.398968294903</v>
      </c>
    </row>
    <row r="53" spans="2:11" x14ac:dyDescent="0.25">
      <c r="B53" s="2"/>
      <c r="C53" s="2">
        <f t="shared" ca="1" si="7"/>
        <v>2046</v>
      </c>
      <c r="D53" s="32">
        <f t="shared" ca="1" si="8"/>
        <v>0.53806389054164516</v>
      </c>
      <c r="E53" s="28"/>
      <c r="H53" s="2">
        <f t="shared" si="9"/>
        <v>34</v>
      </c>
      <c r="I53" s="28">
        <f t="shared" si="10"/>
        <v>243735.77235625568</v>
      </c>
      <c r="J53" s="28">
        <f t="shared" si="11"/>
        <v>92012.955117788035</v>
      </c>
      <c r="K53" s="28">
        <f t="shared" si="12"/>
        <v>83226.849097258033</v>
      </c>
    </row>
    <row r="54" spans="2:11" x14ac:dyDescent="0.25">
      <c r="B54" s="2"/>
      <c r="C54" s="2">
        <f t="shared" ca="1" si="7"/>
        <v>2047</v>
      </c>
      <c r="D54" s="32">
        <f t="shared" ca="1" si="8"/>
        <v>0.54519762046426734</v>
      </c>
      <c r="E54" s="28"/>
      <c r="H54" s="2">
        <f t="shared" si="9"/>
        <v>35</v>
      </c>
      <c r="I54" s="28">
        <f t="shared" si="10"/>
        <v>243735.77235625568</v>
      </c>
      <c r="J54" s="28">
        <f t="shared" si="11"/>
        <v>87412.307361898638</v>
      </c>
      <c r="K54" s="28">
        <f t="shared" si="12"/>
        <v>71337.299226221163</v>
      </c>
    </row>
    <row r="55" spans="2:11" x14ac:dyDescent="0.25">
      <c r="B55" s="2"/>
      <c r="C55" s="2">
        <f t="shared" ca="1" si="7"/>
        <v>2048</v>
      </c>
      <c r="D55" s="32">
        <f t="shared" ca="1" si="8"/>
        <v>0.55233135038688941</v>
      </c>
      <c r="E55" s="28"/>
      <c r="H55" s="2">
        <f t="shared" si="9"/>
        <v>36</v>
      </c>
      <c r="I55" s="28">
        <f t="shared" si="10"/>
        <v>243735.77235625568</v>
      </c>
      <c r="J55" s="28">
        <f t="shared" si="11"/>
        <v>83041.691993803688</v>
      </c>
      <c r="K55" s="28">
        <f t="shared" si="12"/>
        <v>59447.749355184314</v>
      </c>
    </row>
    <row r="56" spans="2:11" x14ac:dyDescent="0.25">
      <c r="B56" s="2"/>
      <c r="C56" s="2">
        <f t="shared" ca="1" si="7"/>
        <v>2049</v>
      </c>
      <c r="D56" s="32">
        <f t="shared" ca="1" si="8"/>
        <v>0.55946508030951148</v>
      </c>
      <c r="E56" s="28"/>
      <c r="H56" s="2">
        <f t="shared" si="9"/>
        <v>37</v>
      </c>
      <c r="I56" s="28">
        <f t="shared" si="10"/>
        <v>243735.77235625568</v>
      </c>
      <c r="J56" s="28">
        <f t="shared" si="11"/>
        <v>78889.607394113511</v>
      </c>
      <c r="K56" s="28">
        <f t="shared" si="12"/>
        <v>47558.199484147452</v>
      </c>
    </row>
    <row r="57" spans="2:11" x14ac:dyDescent="0.25">
      <c r="B57" s="2"/>
      <c r="C57" s="2">
        <f t="shared" ca="1" si="7"/>
        <v>2050</v>
      </c>
      <c r="D57" s="32">
        <f t="shared" ca="1" si="8"/>
        <v>0.56659881023213365</v>
      </c>
      <c r="E57" s="28"/>
      <c r="H57" s="2">
        <f t="shared" si="9"/>
        <v>38</v>
      </c>
      <c r="I57" s="28">
        <f t="shared" si="10"/>
        <v>243735.77235625568</v>
      </c>
      <c r="J57" s="28">
        <f t="shared" si="11"/>
        <v>74945.127024407833</v>
      </c>
      <c r="K57" s="28">
        <f t="shared" si="12"/>
        <v>35668.649613110581</v>
      </c>
    </row>
    <row r="58" spans="2:11" x14ac:dyDescent="0.25">
      <c r="B58" s="2"/>
      <c r="C58" s="2">
        <f t="shared" ca="1" si="7"/>
        <v>2051</v>
      </c>
      <c r="D58" s="32">
        <f t="shared" ca="1" si="8"/>
        <v>0.57373254015475583</v>
      </c>
      <c r="E58" s="28"/>
      <c r="H58" s="2">
        <f t="shared" si="9"/>
        <v>39</v>
      </c>
      <c r="I58" s="28">
        <f t="shared" si="10"/>
        <v>243735.77235625568</v>
      </c>
      <c r="J58" s="28">
        <f t="shared" si="11"/>
        <v>71197.870673187441</v>
      </c>
      <c r="K58" s="28">
        <f t="shared" si="12"/>
        <v>23779.099742073726</v>
      </c>
    </row>
    <row r="59" spans="2:11" x14ac:dyDescent="0.25">
      <c r="B59" s="2"/>
      <c r="C59" s="2">
        <f t="shared" ca="1" si="7"/>
        <v>2052</v>
      </c>
      <c r="D59" s="32">
        <f t="shared" ca="1" si="8"/>
        <v>0.58086627007737779</v>
      </c>
      <c r="E59" s="28"/>
      <c r="H59" s="2">
        <f t="shared" si="9"/>
        <v>40</v>
      </c>
      <c r="I59" s="28">
        <f t="shared" si="10"/>
        <v>243735.77235625568</v>
      </c>
      <c r="J59" s="28">
        <f t="shared" si="11"/>
        <v>67637.97713952807</v>
      </c>
      <c r="K59" s="28">
        <f t="shared" si="12"/>
        <v>11889.549871036863</v>
      </c>
    </row>
    <row r="60" spans="2:11" x14ac:dyDescent="0.25">
      <c r="B60" s="2"/>
      <c r="C60" s="2" t="str">
        <f t="shared" ca="1" si="7"/>
        <v xml:space="preserve"> </v>
      </c>
      <c r="D60" s="32" t="str">
        <f t="shared" ca="1" si="8"/>
        <v xml:space="preserve"> </v>
      </c>
      <c r="E60" s="28"/>
      <c r="H60" s="2" t="str">
        <f t="shared" si="9"/>
        <v xml:space="preserve"> </v>
      </c>
      <c r="I60" s="28" t="str">
        <f t="shared" si="10"/>
        <v xml:space="preserve"> </v>
      </c>
      <c r="J60" s="28" t="str">
        <f t="shared" si="11"/>
        <v xml:space="preserve"> </v>
      </c>
      <c r="K60" s="28" t="str">
        <f t="shared" si="12"/>
        <v xml:space="preserve"> </v>
      </c>
    </row>
    <row r="61" spans="2:11" x14ac:dyDescent="0.25">
      <c r="B61" s="2"/>
      <c r="C61" s="2" t="str">
        <f t="shared" ca="1" si="7"/>
        <v xml:space="preserve"> </v>
      </c>
      <c r="D61" s="32" t="str">
        <f t="shared" ca="1" si="8"/>
        <v xml:space="preserve"> </v>
      </c>
      <c r="E61" s="28"/>
      <c r="H61" s="2" t="str">
        <f t="shared" si="9"/>
        <v xml:space="preserve"> </v>
      </c>
      <c r="I61" s="28" t="str">
        <f t="shared" si="10"/>
        <v xml:space="preserve"> </v>
      </c>
      <c r="J61" s="28" t="str">
        <f t="shared" si="11"/>
        <v xml:space="preserve"> </v>
      </c>
      <c r="K61" s="28" t="str">
        <f t="shared" si="12"/>
        <v xml:space="preserve"> </v>
      </c>
    </row>
    <row r="62" spans="2:11" x14ac:dyDescent="0.25">
      <c r="B62" s="2"/>
      <c r="C62" s="2" t="str">
        <f t="shared" ca="1" si="7"/>
        <v xml:space="preserve"> </v>
      </c>
      <c r="D62" s="32" t="str">
        <f t="shared" ca="1" si="8"/>
        <v xml:space="preserve"> </v>
      </c>
      <c r="E62" s="28"/>
      <c r="H62" s="2" t="str">
        <f t="shared" si="9"/>
        <v xml:space="preserve"> </v>
      </c>
      <c r="I62" s="28" t="str">
        <f t="shared" si="10"/>
        <v xml:space="preserve"> </v>
      </c>
      <c r="J62" s="28" t="str">
        <f t="shared" si="11"/>
        <v xml:space="preserve"> </v>
      </c>
      <c r="K62" s="28" t="str">
        <f t="shared" si="12"/>
        <v xml:space="preserve"> </v>
      </c>
    </row>
    <row r="63" spans="2:11" x14ac:dyDescent="0.25">
      <c r="B63" s="2"/>
      <c r="C63" s="2" t="str">
        <f t="shared" ca="1" si="7"/>
        <v xml:space="preserve"> </v>
      </c>
      <c r="D63" s="32" t="str">
        <f t="shared" ca="1" si="8"/>
        <v xml:space="preserve"> </v>
      </c>
      <c r="E63" s="28"/>
      <c r="H63" s="2" t="str">
        <f t="shared" si="9"/>
        <v xml:space="preserve"> </v>
      </c>
      <c r="I63" s="28" t="str">
        <f t="shared" si="10"/>
        <v xml:space="preserve"> </v>
      </c>
      <c r="J63" s="28" t="str">
        <f t="shared" si="11"/>
        <v xml:space="preserve"> </v>
      </c>
      <c r="K63" s="28" t="str">
        <f t="shared" si="12"/>
        <v xml:space="preserve"> </v>
      </c>
    </row>
    <row r="64" spans="2:11" x14ac:dyDescent="0.25">
      <c r="B64" s="2"/>
      <c r="C64" s="2" t="str">
        <f t="shared" ca="1" si="7"/>
        <v xml:space="preserve"> </v>
      </c>
      <c r="D64" s="32" t="str">
        <f t="shared" ca="1" si="8"/>
        <v xml:space="preserve"> </v>
      </c>
      <c r="E64" s="28"/>
      <c r="H64" s="2" t="str">
        <f t="shared" si="9"/>
        <v xml:space="preserve"> </v>
      </c>
      <c r="I64" s="28" t="str">
        <f t="shared" si="10"/>
        <v xml:space="preserve"> </v>
      </c>
      <c r="J64" s="28" t="str">
        <f t="shared" si="11"/>
        <v xml:space="preserve"> </v>
      </c>
      <c r="K64" s="28" t="str">
        <f t="shared" si="12"/>
        <v xml:space="preserve"> </v>
      </c>
    </row>
    <row r="65" spans="2:11" x14ac:dyDescent="0.25">
      <c r="B65" s="2"/>
      <c r="C65" s="2" t="str">
        <f t="shared" ca="1" si="7"/>
        <v xml:space="preserve"> </v>
      </c>
      <c r="D65" s="32" t="str">
        <f t="shared" ca="1" si="8"/>
        <v xml:space="preserve"> </v>
      </c>
      <c r="E65" s="28"/>
      <c r="H65" s="2" t="str">
        <f t="shared" si="9"/>
        <v xml:space="preserve"> </v>
      </c>
      <c r="I65" s="28" t="str">
        <f t="shared" si="10"/>
        <v xml:space="preserve"> </v>
      </c>
      <c r="J65" s="28" t="str">
        <f t="shared" si="11"/>
        <v xml:space="preserve"> </v>
      </c>
      <c r="K65" s="28" t="str">
        <f t="shared" si="12"/>
        <v xml:space="preserve"> </v>
      </c>
    </row>
    <row r="66" spans="2:11" x14ac:dyDescent="0.25">
      <c r="B66" s="2"/>
      <c r="C66" s="2" t="str">
        <f t="shared" ca="1" si="7"/>
        <v xml:space="preserve"> </v>
      </c>
      <c r="D66" s="32" t="str">
        <f t="shared" ca="1" si="8"/>
        <v xml:space="preserve"> </v>
      </c>
      <c r="E66" s="28"/>
      <c r="H66" s="2" t="str">
        <f t="shared" si="9"/>
        <v xml:space="preserve"> </v>
      </c>
      <c r="I66" s="28" t="str">
        <f t="shared" si="10"/>
        <v xml:space="preserve"> </v>
      </c>
      <c r="J66" s="28" t="str">
        <f t="shared" si="11"/>
        <v xml:space="preserve"> </v>
      </c>
      <c r="K66" s="28" t="str">
        <f t="shared" si="12"/>
        <v xml:space="preserve"> </v>
      </c>
    </row>
    <row r="67" spans="2:11" x14ac:dyDescent="0.25">
      <c r="B67" s="2"/>
      <c r="C67" s="2" t="str">
        <f t="shared" ca="1" si="7"/>
        <v xml:space="preserve"> </v>
      </c>
      <c r="D67" s="32" t="str">
        <f t="shared" ca="1" si="8"/>
        <v xml:space="preserve"> </v>
      </c>
      <c r="E67" s="28"/>
      <c r="H67" s="2" t="str">
        <f t="shared" si="9"/>
        <v xml:space="preserve"> </v>
      </c>
      <c r="I67" s="28" t="str">
        <f t="shared" si="10"/>
        <v xml:space="preserve"> </v>
      </c>
      <c r="J67" s="28" t="str">
        <f t="shared" si="11"/>
        <v xml:space="preserve"> </v>
      </c>
      <c r="K67" s="28" t="str">
        <f t="shared" si="12"/>
        <v xml:space="preserve"> </v>
      </c>
    </row>
    <row r="68" spans="2:11" x14ac:dyDescent="0.25">
      <c r="B68" s="2"/>
      <c r="C68" s="2" t="str">
        <f t="shared" ca="1" si="7"/>
        <v xml:space="preserve"> </v>
      </c>
      <c r="D68" s="32" t="str">
        <f t="shared" ca="1" si="8"/>
        <v xml:space="preserve"> </v>
      </c>
      <c r="E68" s="28"/>
      <c r="H68" s="2" t="str">
        <f t="shared" si="9"/>
        <v xml:space="preserve"> </v>
      </c>
      <c r="I68" s="28" t="str">
        <f t="shared" si="10"/>
        <v xml:space="preserve"> </v>
      </c>
      <c r="J68" s="28" t="str">
        <f t="shared" si="11"/>
        <v xml:space="preserve"> </v>
      </c>
      <c r="K68" s="28" t="str">
        <f t="shared" si="12"/>
        <v xml:space="preserve"> </v>
      </c>
    </row>
    <row r="69" spans="2:11" x14ac:dyDescent="0.25">
      <c r="B69" s="2"/>
      <c r="C69" s="2" t="str">
        <f t="shared" ca="1" si="7"/>
        <v xml:space="preserve"> </v>
      </c>
      <c r="D69" s="32" t="str">
        <f t="shared" ca="1" si="8"/>
        <v xml:space="preserve"> </v>
      </c>
      <c r="E69" s="28"/>
      <c r="H69" s="2" t="str">
        <f t="shared" si="9"/>
        <v xml:space="preserve"> </v>
      </c>
      <c r="I69" s="28" t="str">
        <f t="shared" si="10"/>
        <v xml:space="preserve"> </v>
      </c>
      <c r="J69" s="28" t="str">
        <f t="shared" si="11"/>
        <v xml:space="preserve"> </v>
      </c>
      <c r="K69" s="28" t="str">
        <f t="shared" si="12"/>
        <v xml:space="preserve"> </v>
      </c>
    </row>
    <row r="70" spans="2:11" x14ac:dyDescent="0.25">
      <c r="B70" s="2"/>
      <c r="C70" s="2" t="str">
        <f t="shared" ca="1" si="7"/>
        <v xml:space="preserve"> </v>
      </c>
      <c r="D70" s="32" t="str">
        <f t="shared" ca="1" si="8"/>
        <v xml:space="preserve"> </v>
      </c>
      <c r="E70" s="28"/>
      <c r="H70" s="2" t="str">
        <f t="shared" si="9"/>
        <v xml:space="preserve"> </v>
      </c>
      <c r="I70" s="28" t="str">
        <f t="shared" si="10"/>
        <v xml:space="preserve"> </v>
      </c>
      <c r="J70" s="28" t="str">
        <f t="shared" si="11"/>
        <v xml:space="preserve"> </v>
      </c>
      <c r="K70" s="28" t="str">
        <f t="shared" si="12"/>
        <v xml:space="preserve"> </v>
      </c>
    </row>
    <row r="71" spans="2:11" x14ac:dyDescent="0.25">
      <c r="B71" s="2"/>
      <c r="C71" s="2" t="str">
        <f t="shared" ca="1" si="7"/>
        <v xml:space="preserve"> </v>
      </c>
      <c r="D71" s="32" t="str">
        <f t="shared" ca="1" si="8"/>
        <v xml:space="preserve"> </v>
      </c>
      <c r="E71" s="28"/>
      <c r="H71" s="2" t="str">
        <f t="shared" si="9"/>
        <v xml:space="preserve"> </v>
      </c>
      <c r="I71" s="28" t="str">
        <f t="shared" si="10"/>
        <v xml:space="preserve"> </v>
      </c>
      <c r="J71" s="28" t="str">
        <f t="shared" si="11"/>
        <v xml:space="preserve"> </v>
      </c>
      <c r="K71" s="28" t="str">
        <f t="shared" si="12"/>
        <v xml:space="preserve"> </v>
      </c>
    </row>
    <row r="72" spans="2:11" x14ac:dyDescent="0.25">
      <c r="B72" s="2"/>
      <c r="C72" s="2" t="str">
        <f t="shared" ca="1" si="7"/>
        <v xml:space="preserve"> </v>
      </c>
      <c r="D72" s="32" t="str">
        <f t="shared" ca="1" si="8"/>
        <v xml:space="preserve"> </v>
      </c>
      <c r="E72" s="28"/>
      <c r="H72" s="2" t="str">
        <f t="shared" si="9"/>
        <v xml:space="preserve"> </v>
      </c>
      <c r="I72" s="28" t="str">
        <f t="shared" si="10"/>
        <v xml:space="preserve"> </v>
      </c>
      <c r="J72" s="28" t="str">
        <f t="shared" si="11"/>
        <v xml:space="preserve"> </v>
      </c>
      <c r="K72" s="28" t="str">
        <f t="shared" si="12"/>
        <v xml:space="preserve"> </v>
      </c>
    </row>
    <row r="73" spans="2:11" x14ac:dyDescent="0.25">
      <c r="B73" s="2"/>
      <c r="C73" s="2" t="str">
        <f t="shared" ca="1" si="7"/>
        <v xml:space="preserve"> </v>
      </c>
      <c r="D73" s="32" t="str">
        <f t="shared" ca="1" si="8"/>
        <v xml:space="preserve"> </v>
      </c>
      <c r="E73" s="28"/>
      <c r="H73" s="2" t="str">
        <f t="shared" si="9"/>
        <v xml:space="preserve"> </v>
      </c>
      <c r="I73" s="28" t="str">
        <f t="shared" si="10"/>
        <v xml:space="preserve"> </v>
      </c>
      <c r="J73" s="28" t="str">
        <f t="shared" si="11"/>
        <v xml:space="preserve"> </v>
      </c>
      <c r="K73" s="28" t="str">
        <f t="shared" si="12"/>
        <v xml:space="preserve"> </v>
      </c>
    </row>
    <row r="74" spans="2:11" x14ac:dyDescent="0.25">
      <c r="B74" s="2"/>
      <c r="C74" s="2" t="str">
        <f t="shared" ca="1" si="7"/>
        <v xml:space="preserve"> </v>
      </c>
      <c r="D74" s="32" t="str">
        <f t="shared" ca="1" si="8"/>
        <v xml:space="preserve"> </v>
      </c>
      <c r="E74" s="28"/>
      <c r="H74" s="2" t="str">
        <f t="shared" si="9"/>
        <v xml:space="preserve"> </v>
      </c>
      <c r="I74" s="28" t="str">
        <f t="shared" si="10"/>
        <v xml:space="preserve"> </v>
      </c>
      <c r="J74" s="28" t="str">
        <f t="shared" si="11"/>
        <v xml:space="preserve"> </v>
      </c>
      <c r="K74" s="28" t="str">
        <f t="shared" si="12"/>
        <v xml:space="preserve"> </v>
      </c>
    </row>
    <row r="75" spans="2:11" x14ac:dyDescent="0.25">
      <c r="B75" s="2"/>
      <c r="C75" s="2" t="str">
        <f t="shared" ca="1" si="7"/>
        <v xml:space="preserve"> </v>
      </c>
      <c r="D75" s="32" t="str">
        <f t="shared" ca="1" si="8"/>
        <v xml:space="preserve"> </v>
      </c>
      <c r="E75" s="28"/>
      <c r="H75" s="2" t="str">
        <f t="shared" si="9"/>
        <v xml:space="preserve"> </v>
      </c>
      <c r="I75" s="28" t="str">
        <f t="shared" si="10"/>
        <v xml:space="preserve"> </v>
      </c>
      <c r="J75" s="28" t="str">
        <f t="shared" si="11"/>
        <v xml:space="preserve"> </v>
      </c>
      <c r="K75" s="28" t="str">
        <f t="shared" si="12"/>
        <v xml:space="preserve"> </v>
      </c>
    </row>
    <row r="76" spans="2:11" x14ac:dyDescent="0.25">
      <c r="B76" s="2"/>
      <c r="C76" s="2" t="str">
        <f t="shared" ca="1" si="7"/>
        <v xml:space="preserve"> </v>
      </c>
      <c r="D76" s="32" t="str">
        <f t="shared" ca="1" si="8"/>
        <v xml:space="preserve"> </v>
      </c>
      <c r="E76" s="28"/>
      <c r="H76" s="2" t="str">
        <f t="shared" si="9"/>
        <v xml:space="preserve"> </v>
      </c>
      <c r="I76" s="28" t="str">
        <f t="shared" si="10"/>
        <v xml:space="preserve"> </v>
      </c>
      <c r="J76" s="28" t="str">
        <f t="shared" si="11"/>
        <v xml:space="preserve"> </v>
      </c>
      <c r="K76" s="28" t="str">
        <f t="shared" si="12"/>
        <v xml:space="preserve"> </v>
      </c>
    </row>
    <row r="77" spans="2:11" x14ac:dyDescent="0.25">
      <c r="B77" s="2"/>
      <c r="C77" s="2" t="str">
        <f t="shared" ca="1" si="7"/>
        <v xml:space="preserve"> </v>
      </c>
      <c r="D77" s="32" t="str">
        <f t="shared" ca="1" si="8"/>
        <v xml:space="preserve"> </v>
      </c>
      <c r="E77" s="28"/>
      <c r="H77" s="2" t="str">
        <f t="shared" si="9"/>
        <v xml:space="preserve"> </v>
      </c>
      <c r="I77" s="28" t="str">
        <f t="shared" si="10"/>
        <v xml:space="preserve"> </v>
      </c>
      <c r="J77" s="28" t="str">
        <f t="shared" si="11"/>
        <v xml:space="preserve"> </v>
      </c>
      <c r="K77" s="28" t="str">
        <f t="shared" si="12"/>
        <v xml:space="preserve"> </v>
      </c>
    </row>
    <row r="78" spans="2:11" x14ac:dyDescent="0.25">
      <c r="B78" s="2"/>
      <c r="C78" s="2" t="str">
        <f t="shared" ca="1" si="7"/>
        <v xml:space="preserve"> </v>
      </c>
      <c r="D78" s="32" t="str">
        <f t="shared" ca="1" si="8"/>
        <v xml:space="preserve"> </v>
      </c>
      <c r="E78" s="28"/>
      <c r="H78" s="2" t="str">
        <f t="shared" si="9"/>
        <v xml:space="preserve"> </v>
      </c>
      <c r="I78" s="28" t="str">
        <f t="shared" si="10"/>
        <v xml:space="preserve"> </v>
      </c>
      <c r="J78" s="28" t="str">
        <f t="shared" si="11"/>
        <v xml:space="preserve"> </v>
      </c>
      <c r="K78" s="28" t="str">
        <f t="shared" si="12"/>
        <v xml:space="preserve"> </v>
      </c>
    </row>
    <row r="79" spans="2:11" x14ac:dyDescent="0.25">
      <c r="B79" s="2"/>
      <c r="C79" s="2" t="str">
        <f t="shared" ca="1" si="7"/>
        <v xml:space="preserve"> </v>
      </c>
      <c r="D79" s="32" t="str">
        <f t="shared" ca="1" si="8"/>
        <v xml:space="preserve"> </v>
      </c>
      <c r="E79" s="28"/>
      <c r="H79" s="2" t="str">
        <f t="shared" si="9"/>
        <v xml:space="preserve"> </v>
      </c>
      <c r="I79" s="28" t="str">
        <f t="shared" si="10"/>
        <v xml:space="preserve"> </v>
      </c>
      <c r="J79" s="28" t="str">
        <f t="shared" si="11"/>
        <v xml:space="preserve"> </v>
      </c>
      <c r="K79" s="28" t="str">
        <f t="shared" si="12"/>
        <v xml:space="preserve"> </v>
      </c>
    </row>
    <row r="80" spans="2:11" x14ac:dyDescent="0.25">
      <c r="B80" s="2"/>
      <c r="C80" s="2" t="str">
        <f t="shared" ca="1" si="7"/>
        <v xml:space="preserve"> </v>
      </c>
      <c r="D80" s="32" t="str">
        <f t="shared" ca="1" si="8"/>
        <v xml:space="preserve"> </v>
      </c>
      <c r="E80" s="28"/>
      <c r="H80" s="2" t="str">
        <f t="shared" si="9"/>
        <v xml:space="preserve"> </v>
      </c>
      <c r="I80" s="28" t="str">
        <f t="shared" si="10"/>
        <v xml:space="preserve"> </v>
      </c>
      <c r="J80" s="28" t="str">
        <f t="shared" si="11"/>
        <v xml:space="preserve"> </v>
      </c>
      <c r="K80" s="28" t="str">
        <f t="shared" si="12"/>
        <v xml:space="preserve"> </v>
      </c>
    </row>
    <row r="81" spans="2:11" x14ac:dyDescent="0.25">
      <c r="B81" s="2"/>
      <c r="C81" s="2" t="str">
        <f t="shared" ca="1" si="7"/>
        <v xml:space="preserve"> </v>
      </c>
      <c r="D81" s="32" t="str">
        <f t="shared" ca="1" si="8"/>
        <v xml:space="preserve"> </v>
      </c>
      <c r="E81" s="28"/>
      <c r="H81" s="2" t="str">
        <f t="shared" si="9"/>
        <v xml:space="preserve"> </v>
      </c>
      <c r="I81" s="28" t="str">
        <f t="shared" si="10"/>
        <v xml:space="preserve"> </v>
      </c>
      <c r="J81" s="28" t="str">
        <f t="shared" si="11"/>
        <v xml:space="preserve"> </v>
      </c>
      <c r="K81" s="28" t="str">
        <f t="shared" si="12"/>
        <v xml:space="preserve"> </v>
      </c>
    </row>
    <row r="82" spans="2:11" x14ac:dyDescent="0.25">
      <c r="B82" s="2"/>
      <c r="C82" s="2" t="str">
        <f t="shared" ca="1" si="7"/>
        <v xml:space="preserve"> </v>
      </c>
      <c r="D82" s="32" t="str">
        <f t="shared" ca="1" si="8"/>
        <v xml:space="preserve"> </v>
      </c>
      <c r="E82" s="28"/>
      <c r="H82" s="2" t="str">
        <f t="shared" si="9"/>
        <v xml:space="preserve"> </v>
      </c>
      <c r="I82" s="28" t="str">
        <f t="shared" si="10"/>
        <v xml:space="preserve"> </v>
      </c>
      <c r="J82" s="28" t="str">
        <f t="shared" si="11"/>
        <v xml:space="preserve"> </v>
      </c>
      <c r="K82" s="28" t="str">
        <f t="shared" si="12"/>
        <v xml:space="preserve"> </v>
      </c>
    </row>
    <row r="83" spans="2:11" x14ac:dyDescent="0.25">
      <c r="B83" s="2"/>
      <c r="C83" s="2" t="str">
        <f t="shared" ca="1" si="7"/>
        <v xml:space="preserve"> </v>
      </c>
      <c r="D83" s="32" t="str">
        <f t="shared" ca="1" si="8"/>
        <v xml:space="preserve"> </v>
      </c>
      <c r="E83" s="28"/>
      <c r="H83" s="2" t="str">
        <f t="shared" si="9"/>
        <v xml:space="preserve"> </v>
      </c>
      <c r="I83" s="28" t="str">
        <f t="shared" si="10"/>
        <v xml:space="preserve"> </v>
      </c>
      <c r="J83" s="28" t="str">
        <f t="shared" si="11"/>
        <v xml:space="preserve"> </v>
      </c>
      <c r="K83" s="28" t="str">
        <f t="shared" si="12"/>
        <v xml:space="preserve"> </v>
      </c>
    </row>
    <row r="84" spans="2:11" x14ac:dyDescent="0.25">
      <c r="B84" s="2"/>
      <c r="C84" s="2" t="str">
        <f t="shared" ca="1" si="7"/>
        <v xml:space="preserve"> </v>
      </c>
      <c r="D84" s="32" t="str">
        <f t="shared" ca="1" si="8"/>
        <v xml:space="preserve"> </v>
      </c>
      <c r="E84" s="28"/>
      <c r="H84" s="2" t="str">
        <f t="shared" si="9"/>
        <v xml:space="preserve"> </v>
      </c>
      <c r="I84" s="28" t="str">
        <f t="shared" si="10"/>
        <v xml:space="preserve"> </v>
      </c>
      <c r="J84" s="28" t="str">
        <f t="shared" si="11"/>
        <v xml:space="preserve"> </v>
      </c>
      <c r="K84" s="28" t="str">
        <f t="shared" si="12"/>
        <v xml:space="preserve"> </v>
      </c>
    </row>
    <row r="85" spans="2:11" x14ac:dyDescent="0.25">
      <c r="B85" s="2"/>
      <c r="C85" s="2" t="str">
        <f t="shared" ca="1" si="7"/>
        <v xml:space="preserve"> </v>
      </c>
      <c r="D85" s="32" t="str">
        <f t="shared" ca="1" si="8"/>
        <v xml:space="preserve"> </v>
      </c>
      <c r="E85" s="28"/>
      <c r="H85" s="2" t="str">
        <f t="shared" si="9"/>
        <v xml:space="preserve"> </v>
      </c>
      <c r="I85" s="28" t="str">
        <f t="shared" si="10"/>
        <v xml:space="preserve"> </v>
      </c>
      <c r="J85" s="28" t="str">
        <f t="shared" si="11"/>
        <v xml:space="preserve"> </v>
      </c>
      <c r="K85" s="28" t="str">
        <f t="shared" si="12"/>
        <v xml:space="preserve"> </v>
      </c>
    </row>
    <row r="86" spans="2:11" x14ac:dyDescent="0.25">
      <c r="B86" s="2"/>
      <c r="C86" s="2" t="str">
        <f t="shared" ca="1" si="7"/>
        <v xml:space="preserve"> </v>
      </c>
      <c r="D86" s="32" t="str">
        <f t="shared" ca="1" si="8"/>
        <v xml:space="preserve"> </v>
      </c>
      <c r="E86" s="28"/>
      <c r="H86" s="2" t="str">
        <f t="shared" si="9"/>
        <v xml:space="preserve"> </v>
      </c>
      <c r="I86" s="28" t="str">
        <f t="shared" si="10"/>
        <v xml:space="preserve"> </v>
      </c>
      <c r="J86" s="28" t="str">
        <f t="shared" si="11"/>
        <v xml:space="preserve"> </v>
      </c>
      <c r="K86" s="28" t="str">
        <f t="shared" si="12"/>
        <v xml:space="preserve"> </v>
      </c>
    </row>
    <row r="87" spans="2:11" x14ac:dyDescent="0.25">
      <c r="B87" s="2"/>
      <c r="C87" s="2" t="str">
        <f t="shared" ca="1" si="7"/>
        <v xml:space="preserve"> </v>
      </c>
      <c r="D87" s="32" t="str">
        <f t="shared" ca="1" si="8"/>
        <v xml:space="preserve"> </v>
      </c>
      <c r="E87" s="28"/>
      <c r="H87" s="2" t="str">
        <f t="shared" si="9"/>
        <v xml:space="preserve"> </v>
      </c>
      <c r="I87" s="28" t="str">
        <f t="shared" si="10"/>
        <v xml:space="preserve"> </v>
      </c>
      <c r="J87" s="28" t="str">
        <f t="shared" si="11"/>
        <v xml:space="preserve"> </v>
      </c>
      <c r="K87" s="28" t="str">
        <f t="shared" si="12"/>
        <v xml:space="preserve"> </v>
      </c>
    </row>
    <row r="88" spans="2:11" x14ac:dyDescent="0.25">
      <c r="B88" s="2"/>
      <c r="C88" s="2" t="str">
        <f t="shared" ca="1" si="7"/>
        <v xml:space="preserve"> </v>
      </c>
      <c r="D88" s="32" t="str">
        <f t="shared" ca="1" si="8"/>
        <v xml:space="preserve"> </v>
      </c>
      <c r="E88" s="28"/>
      <c r="H88" s="2" t="str">
        <f t="shared" si="9"/>
        <v xml:space="preserve"> </v>
      </c>
      <c r="I88" s="28" t="str">
        <f t="shared" si="10"/>
        <v xml:space="preserve"> </v>
      </c>
      <c r="J88" s="28" t="str">
        <f t="shared" si="11"/>
        <v xml:space="preserve"> </v>
      </c>
      <c r="K88" s="28" t="str">
        <f t="shared" si="12"/>
        <v xml:space="preserve"> </v>
      </c>
    </row>
    <row r="89" spans="2:11" x14ac:dyDescent="0.25">
      <c r="B89" s="2"/>
      <c r="C89" s="2" t="str">
        <f t="shared" ca="1" si="7"/>
        <v xml:space="preserve"> </v>
      </c>
      <c r="D89" s="32" t="str">
        <f t="shared" ca="1" si="8"/>
        <v xml:space="preserve"> </v>
      </c>
      <c r="E89" s="28"/>
      <c r="H89" s="2" t="str">
        <f t="shared" si="9"/>
        <v xml:space="preserve"> </v>
      </c>
      <c r="I89" s="28" t="str">
        <f t="shared" si="10"/>
        <v xml:space="preserve"> </v>
      </c>
      <c r="J89" s="28" t="str">
        <f t="shared" si="11"/>
        <v xml:space="preserve"> </v>
      </c>
      <c r="K89" s="28" t="str">
        <f t="shared" si="12"/>
        <v xml:space="preserve"> </v>
      </c>
    </row>
    <row r="90" spans="2:11" x14ac:dyDescent="0.25">
      <c r="B90" s="2"/>
      <c r="C90" s="2" t="str">
        <f t="shared" ca="1" si="7"/>
        <v xml:space="preserve"> </v>
      </c>
      <c r="D90" s="32" t="str">
        <f t="shared" ca="1" si="8"/>
        <v xml:space="preserve"> </v>
      </c>
      <c r="E90" s="28"/>
      <c r="H90" s="2" t="str">
        <f t="shared" si="9"/>
        <v xml:space="preserve"> </v>
      </c>
      <c r="I90" s="28" t="str">
        <f t="shared" si="10"/>
        <v xml:space="preserve"> </v>
      </c>
      <c r="J90" s="28" t="str">
        <f t="shared" si="11"/>
        <v xml:space="preserve"> </v>
      </c>
      <c r="K90" s="28" t="str">
        <f t="shared" si="12"/>
        <v xml:space="preserve"> </v>
      </c>
    </row>
    <row r="91" spans="2:11" x14ac:dyDescent="0.25">
      <c r="B91" s="2"/>
      <c r="C91" s="2" t="str">
        <f t="shared" ca="1" si="7"/>
        <v xml:space="preserve"> </v>
      </c>
      <c r="D91" s="32" t="str">
        <f t="shared" ca="1" si="8"/>
        <v xml:space="preserve"> </v>
      </c>
      <c r="E91" s="28"/>
      <c r="H91" s="2" t="str">
        <f t="shared" si="9"/>
        <v xml:space="preserve"> </v>
      </c>
      <c r="I91" s="28" t="str">
        <f t="shared" si="10"/>
        <v xml:space="preserve"> </v>
      </c>
      <c r="J91" s="28" t="str">
        <f t="shared" si="11"/>
        <v xml:space="preserve"> </v>
      </c>
      <c r="K91" s="28" t="str">
        <f t="shared" si="12"/>
        <v xml:space="preserve"> </v>
      </c>
    </row>
    <row r="92" spans="2:11" x14ac:dyDescent="0.25">
      <c r="B92" s="2"/>
      <c r="C92" s="2" t="str">
        <f t="shared" ca="1" si="7"/>
        <v xml:space="preserve"> </v>
      </c>
      <c r="D92" s="32" t="str">
        <f t="shared" ca="1" si="8"/>
        <v xml:space="preserve"> </v>
      </c>
      <c r="E92" s="28"/>
      <c r="H92" s="2" t="str">
        <f t="shared" si="9"/>
        <v xml:space="preserve"> </v>
      </c>
      <c r="I92" s="28" t="str">
        <f t="shared" si="10"/>
        <v xml:space="preserve"> </v>
      </c>
      <c r="J92" s="28" t="str">
        <f t="shared" si="11"/>
        <v xml:space="preserve"> </v>
      </c>
      <c r="K92" s="28" t="str">
        <f t="shared" si="12"/>
        <v xml:space="preserve"> </v>
      </c>
    </row>
    <row r="93" spans="2:11" x14ac:dyDescent="0.25">
      <c r="B93" s="2"/>
      <c r="C93" s="2" t="str">
        <f t="shared" ca="1" si="7"/>
        <v xml:space="preserve"> </v>
      </c>
      <c r="D93" s="32" t="str">
        <f t="shared" ca="1" si="8"/>
        <v xml:space="preserve"> </v>
      </c>
      <c r="E93" s="28"/>
      <c r="H93" s="2" t="str">
        <f t="shared" si="9"/>
        <v xml:space="preserve"> </v>
      </c>
      <c r="I93" s="28" t="str">
        <f t="shared" si="10"/>
        <v xml:space="preserve"> </v>
      </c>
      <c r="J93" s="28" t="str">
        <f t="shared" si="11"/>
        <v xml:space="preserve"> </v>
      </c>
      <c r="K93" s="28" t="str">
        <f t="shared" si="12"/>
        <v xml:space="preserve"> </v>
      </c>
    </row>
    <row r="94" spans="2:11" x14ac:dyDescent="0.25">
      <c r="B94" s="2"/>
      <c r="C94" s="2" t="str">
        <f t="shared" ca="1" si="7"/>
        <v xml:space="preserve"> </v>
      </c>
      <c r="D94" s="32" t="str">
        <f t="shared" ca="1" si="8"/>
        <v xml:space="preserve"> </v>
      </c>
      <c r="E94" s="28"/>
      <c r="H94" s="2" t="str">
        <f t="shared" si="9"/>
        <v xml:space="preserve"> </v>
      </c>
      <c r="I94" s="28" t="str">
        <f t="shared" si="10"/>
        <v xml:space="preserve"> </v>
      </c>
      <c r="J94" s="28" t="str">
        <f t="shared" si="11"/>
        <v xml:space="preserve"> </v>
      </c>
      <c r="K94" s="28" t="str">
        <f t="shared" si="12"/>
        <v xml:space="preserve"> </v>
      </c>
    </row>
    <row r="95" spans="2:11" x14ac:dyDescent="0.25">
      <c r="B95" s="2"/>
      <c r="C95" s="2" t="str">
        <f t="shared" ca="1" si="7"/>
        <v xml:space="preserve"> </v>
      </c>
      <c r="D95" s="32" t="str">
        <f t="shared" ca="1" si="8"/>
        <v xml:space="preserve"> </v>
      </c>
      <c r="E95" s="28"/>
      <c r="H95" s="2" t="str">
        <f t="shared" si="9"/>
        <v xml:space="preserve"> </v>
      </c>
      <c r="I95" s="28" t="str">
        <f t="shared" si="10"/>
        <v xml:space="preserve"> </v>
      </c>
      <c r="J95" s="28" t="str">
        <f t="shared" si="11"/>
        <v xml:space="preserve"> </v>
      </c>
      <c r="K95" s="28" t="str">
        <f t="shared" si="12"/>
        <v xml:space="preserve"> </v>
      </c>
    </row>
    <row r="96" spans="2:11" x14ac:dyDescent="0.25">
      <c r="B96" s="2"/>
      <c r="C96" s="2" t="str">
        <f t="shared" ca="1" si="7"/>
        <v xml:space="preserve"> </v>
      </c>
      <c r="D96" s="32" t="str">
        <f t="shared" ca="1" si="8"/>
        <v xml:space="preserve"> </v>
      </c>
      <c r="E96" s="28"/>
      <c r="H96" s="2" t="str">
        <f t="shared" si="9"/>
        <v xml:space="preserve"> </v>
      </c>
      <c r="I96" s="28" t="str">
        <f t="shared" si="10"/>
        <v xml:space="preserve"> </v>
      </c>
      <c r="J96" s="28" t="str">
        <f t="shared" si="11"/>
        <v xml:space="preserve"> </v>
      </c>
      <c r="K96" s="28" t="str">
        <f t="shared" si="12"/>
        <v xml:space="preserve"> </v>
      </c>
    </row>
    <row r="97" spans="2:11" x14ac:dyDescent="0.25">
      <c r="B97" s="2"/>
      <c r="C97" s="2" t="str">
        <f t="shared" ca="1" si="7"/>
        <v xml:space="preserve"> </v>
      </c>
      <c r="D97" s="32" t="str">
        <f t="shared" ca="1" si="8"/>
        <v xml:space="preserve"> </v>
      </c>
      <c r="E97" s="28"/>
      <c r="H97" s="2" t="str">
        <f t="shared" si="9"/>
        <v xml:space="preserve"> </v>
      </c>
      <c r="I97" s="28" t="str">
        <f t="shared" si="10"/>
        <v xml:space="preserve"> </v>
      </c>
      <c r="J97" s="28" t="str">
        <f t="shared" si="11"/>
        <v xml:space="preserve"> </v>
      </c>
      <c r="K97" s="28" t="str">
        <f t="shared" si="12"/>
        <v xml:space="preserve"> </v>
      </c>
    </row>
    <row r="98" spans="2:11" x14ac:dyDescent="0.25">
      <c r="B98" s="2"/>
      <c r="C98" s="2" t="str">
        <f t="shared" ca="1" si="7"/>
        <v xml:space="preserve"> </v>
      </c>
      <c r="D98" s="32" t="str">
        <f t="shared" ca="1" si="8"/>
        <v xml:space="preserve"> </v>
      </c>
      <c r="E98" s="28"/>
      <c r="H98" s="2" t="str">
        <f t="shared" si="9"/>
        <v xml:space="preserve"> </v>
      </c>
      <c r="I98" s="28" t="str">
        <f t="shared" si="10"/>
        <v xml:space="preserve"> </v>
      </c>
      <c r="J98" s="28" t="str">
        <f t="shared" si="11"/>
        <v xml:space="preserve"> </v>
      </c>
      <c r="K98" s="28" t="str">
        <f t="shared" si="12"/>
        <v xml:space="preserve"> </v>
      </c>
    </row>
    <row r="99" spans="2:11" x14ac:dyDescent="0.25">
      <c r="B99" s="2"/>
      <c r="C99" s="2" t="str">
        <f t="shared" ca="1" si="7"/>
        <v xml:space="preserve"> </v>
      </c>
      <c r="D99" s="32" t="str">
        <f t="shared" ca="1" si="8"/>
        <v xml:space="preserve"> </v>
      </c>
      <c r="E99" s="28"/>
      <c r="H99" s="2" t="str">
        <f t="shared" si="9"/>
        <v xml:space="preserve"> </v>
      </c>
      <c r="I99" s="28" t="str">
        <f t="shared" si="10"/>
        <v xml:space="preserve"> </v>
      </c>
      <c r="J99" s="28" t="str">
        <f t="shared" si="11"/>
        <v xml:space="preserve"> </v>
      </c>
      <c r="K99" s="28" t="str">
        <f t="shared" si="12"/>
        <v xml:space="preserve"> </v>
      </c>
    </row>
    <row r="100" spans="2:11" x14ac:dyDescent="0.25">
      <c r="B100" s="2"/>
      <c r="C100" s="2" t="str">
        <f t="shared" ca="1" si="7"/>
        <v xml:space="preserve"> </v>
      </c>
      <c r="D100" s="32" t="str">
        <f t="shared" ca="1" si="8"/>
        <v xml:space="preserve"> </v>
      </c>
      <c r="E100" s="28"/>
      <c r="H100" s="2" t="str">
        <f t="shared" si="9"/>
        <v xml:space="preserve"> </v>
      </c>
      <c r="I100" s="28" t="str">
        <f t="shared" si="10"/>
        <v xml:space="preserve"> </v>
      </c>
      <c r="J100" s="28" t="str">
        <f t="shared" si="11"/>
        <v xml:space="preserve"> </v>
      </c>
      <c r="K100" s="28" t="str">
        <f t="shared" si="12"/>
        <v xml:space="preserve"> </v>
      </c>
    </row>
    <row r="101" spans="2:11" x14ac:dyDescent="0.25">
      <c r="B101" s="2"/>
      <c r="C101" s="2" t="str">
        <f t="shared" ca="1" si="7"/>
        <v xml:space="preserve"> </v>
      </c>
      <c r="D101" s="32" t="str">
        <f t="shared" ca="1" si="8"/>
        <v xml:space="preserve"> </v>
      </c>
      <c r="E101" s="28"/>
      <c r="H101" s="2" t="str">
        <f t="shared" si="9"/>
        <v xml:space="preserve"> </v>
      </c>
      <c r="I101" s="28" t="str">
        <f t="shared" si="10"/>
        <v xml:space="preserve"> </v>
      </c>
      <c r="J101" s="28" t="str">
        <f t="shared" si="11"/>
        <v xml:space="preserve"> </v>
      </c>
      <c r="K101" s="28" t="str">
        <f t="shared" si="12"/>
        <v xml:space="preserve"> </v>
      </c>
    </row>
    <row r="102" spans="2:11" x14ac:dyDescent="0.25">
      <c r="B102" s="2"/>
      <c r="C102" s="2" t="str">
        <f t="shared" ca="1" si="7"/>
        <v xml:space="preserve"> </v>
      </c>
      <c r="D102" s="32" t="str">
        <f t="shared" ca="1" si="8"/>
        <v xml:space="preserve"> </v>
      </c>
      <c r="E102" s="28"/>
      <c r="H102" s="2" t="str">
        <f t="shared" si="9"/>
        <v xml:space="preserve"> </v>
      </c>
      <c r="I102" s="28" t="str">
        <f t="shared" si="10"/>
        <v xml:space="preserve"> </v>
      </c>
      <c r="J102" s="28" t="str">
        <f t="shared" si="11"/>
        <v xml:space="preserve"> </v>
      </c>
      <c r="K102" s="28" t="str">
        <f t="shared" si="12"/>
        <v xml:space="preserve"> </v>
      </c>
    </row>
    <row r="103" spans="2:11" x14ac:dyDescent="0.25">
      <c r="C103" s="2" t="str">
        <f t="shared" ref="C103:C104" ca="1" si="13">IF(C102&lt;&gt;" ",IF(C102+1&gt;YEAR(NOW())+$C$16," ",C102+1)," ")</f>
        <v xml:space="preserve"> </v>
      </c>
    </row>
    <row r="104" spans="2:11" x14ac:dyDescent="0.25">
      <c r="C104" s="2" t="str">
        <f t="shared" ca="1" si="13"/>
        <v xml:space="preserve"> </v>
      </c>
    </row>
  </sheetData>
  <dataConsolidate/>
  <mergeCells count="4">
    <mergeCell ref="I18:K18"/>
    <mergeCell ref="A2:C2"/>
    <mergeCell ref="A3:C3"/>
    <mergeCell ref="B6:C6"/>
  </mergeCells>
  <dataValidations count="2">
    <dataValidation type="decimal" allowBlank="1" showInputMessage="1" showErrorMessage="1" promptTitle="Salvage value" prompt="In dollars, less than or equal to the asset's cost" sqref="B15">
      <formula1>0</formula1>
      <formula2>$B$11</formula2>
    </dataValidation>
    <dataValidation type="whole" operator="lessThanOrEqual" allowBlank="1" showInputMessage="1" showErrorMessage="1" promptTitle="Useful life" prompt="Number of years, for a maximum of 40 years." sqref="B14">
      <formula1>40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workbookViewId="0">
      <selection activeCell="A7" sqref="A7:XFD7"/>
    </sheetView>
  </sheetViews>
  <sheetFormatPr defaultRowHeight="15" x14ac:dyDescent="0.25"/>
  <cols>
    <col min="1" max="1" width="22.85546875" customWidth="1"/>
    <col min="4" max="4" width="13" customWidth="1"/>
  </cols>
  <sheetData>
    <row r="1" spans="1:7" ht="27" x14ac:dyDescent="0.45">
      <c r="A1" s="47" t="s">
        <v>19</v>
      </c>
      <c r="B1" s="47"/>
      <c r="C1" s="47"/>
      <c r="D1" s="47"/>
      <c r="E1" s="47"/>
      <c r="F1" s="1"/>
    </row>
    <row r="2" spans="1:7" ht="21" x14ac:dyDescent="0.35">
      <c r="A2" s="48" t="s">
        <v>20</v>
      </c>
      <c r="B2" s="48"/>
      <c r="C2" s="48"/>
      <c r="D2" s="48"/>
      <c r="E2" s="48"/>
      <c r="F2" s="1"/>
    </row>
    <row r="3" spans="1:7" x14ac:dyDescent="0.25">
      <c r="A3" s="49" t="s">
        <v>21</v>
      </c>
      <c r="B3" s="49"/>
      <c r="C3" s="49"/>
      <c r="D3" s="49"/>
      <c r="E3" s="49"/>
      <c r="F3" s="1"/>
    </row>
    <row r="5" spans="1:7" ht="15.75" x14ac:dyDescent="0.25">
      <c r="A5" s="45" t="s">
        <v>51</v>
      </c>
    </row>
    <row r="6" spans="1:7" x14ac:dyDescent="0.25">
      <c r="A6" t="s">
        <v>46</v>
      </c>
      <c r="B6" s="43">
        <v>0.3</v>
      </c>
    </row>
    <row r="7" spans="1:7" x14ac:dyDescent="0.25">
      <c r="B7" s="43"/>
    </row>
    <row r="8" spans="1:7" x14ac:dyDescent="0.25">
      <c r="A8" t="s">
        <v>50</v>
      </c>
      <c r="B8" s="44">
        <f>SUM(D11:D16)</f>
        <v>0</v>
      </c>
    </row>
    <row r="10" spans="1:7" ht="30" x14ac:dyDescent="0.25">
      <c r="B10" s="33" t="s">
        <v>49</v>
      </c>
      <c r="C10" s="34" t="s">
        <v>47</v>
      </c>
      <c r="D10" s="34" t="s">
        <v>48</v>
      </c>
      <c r="F10" s="34" t="s">
        <v>46</v>
      </c>
      <c r="G10" s="33" t="s">
        <v>17</v>
      </c>
    </row>
    <row r="11" spans="1:7" x14ac:dyDescent="0.25">
      <c r="B11" s="2">
        <v>0</v>
      </c>
      <c r="C11" s="44">
        <v>-100</v>
      </c>
      <c r="D11" s="44">
        <f t="shared" ref="D11:D14" si="0">C11/(1+$B$6)^B11</f>
        <v>-100</v>
      </c>
      <c r="F11" s="42">
        <v>0</v>
      </c>
      <c r="G11" s="44">
        <f t="shared" ref="G11:G42" si="1">NPV(F11,C$12:C$14)+C$11</f>
        <v>0.59999999999999432</v>
      </c>
    </row>
    <row r="12" spans="1:7" x14ac:dyDescent="0.25">
      <c r="B12" s="2">
        <v>1</v>
      </c>
      <c r="C12" s="44">
        <v>360</v>
      </c>
      <c r="D12" s="44">
        <f t="shared" si="0"/>
        <v>276.92307692307691</v>
      </c>
      <c r="F12" s="42">
        <f>F11+1%</f>
        <v>0.01</v>
      </c>
      <c r="G12" s="44">
        <f t="shared" si="1"/>
        <v>0.48131565435730295</v>
      </c>
    </row>
    <row r="13" spans="1:7" x14ac:dyDescent="0.25">
      <c r="B13" s="2">
        <v>2</v>
      </c>
      <c r="C13" s="44">
        <v>-431</v>
      </c>
      <c r="D13" s="44">
        <f t="shared" si="0"/>
        <v>-255.02958579881656</v>
      </c>
      <c r="F13" s="42">
        <f t="shared" ref="F13:F61" si="2">F12+1%</f>
        <v>0.02</v>
      </c>
      <c r="G13" s="44">
        <f t="shared" si="1"/>
        <v>0.37994436528936149</v>
      </c>
    </row>
    <row r="14" spans="1:7" x14ac:dyDescent="0.25">
      <c r="B14" s="2">
        <v>3</v>
      </c>
      <c r="C14" s="44">
        <v>171.6</v>
      </c>
      <c r="D14" s="44">
        <f t="shared" si="0"/>
        <v>78.106508875739621</v>
      </c>
      <c r="F14" s="42">
        <f t="shared" si="2"/>
        <v>0.03</v>
      </c>
      <c r="G14" s="44">
        <f t="shared" si="1"/>
        <v>0.29403501515015762</v>
      </c>
    </row>
    <row r="15" spans="1:7" x14ac:dyDescent="0.25">
      <c r="B15" s="2"/>
      <c r="C15" s="44"/>
      <c r="D15" s="44"/>
      <c r="F15" s="42">
        <f t="shared" si="2"/>
        <v>0.04</v>
      </c>
      <c r="G15" s="44">
        <f t="shared" si="1"/>
        <v>0.2218934911242485</v>
      </c>
    </row>
    <row r="16" spans="1:7" x14ac:dyDescent="0.25">
      <c r="B16" s="2"/>
      <c r="C16" s="44"/>
      <c r="D16" s="44"/>
      <c r="F16" s="42">
        <f t="shared" si="2"/>
        <v>0.05</v>
      </c>
      <c r="G16" s="44">
        <f t="shared" si="1"/>
        <v>0.16196954972463118</v>
      </c>
    </row>
    <row r="17" spans="2:7" x14ac:dyDescent="0.25">
      <c r="F17" s="42">
        <f t="shared" si="2"/>
        <v>6.0000000000000005E-2</v>
      </c>
      <c r="G17" s="44">
        <f t="shared" si="1"/>
        <v>0.11284483163952075</v>
      </c>
    </row>
    <row r="18" spans="2:7" x14ac:dyDescent="0.25">
      <c r="B18" s="43"/>
      <c r="F18" s="42">
        <f t="shared" si="2"/>
        <v>7.0000000000000007E-2</v>
      </c>
      <c r="G18" s="44">
        <f t="shared" si="1"/>
        <v>7.3221919557113324E-2</v>
      </c>
    </row>
    <row r="19" spans="2:7" x14ac:dyDescent="0.25">
      <c r="F19" s="42">
        <f t="shared" si="2"/>
        <v>0.08</v>
      </c>
      <c r="G19" s="44">
        <f t="shared" si="1"/>
        <v>4.1914342325824805E-2</v>
      </c>
    </row>
    <row r="20" spans="2:7" x14ac:dyDescent="0.25">
      <c r="F20" s="42">
        <f t="shared" si="2"/>
        <v>0.09</v>
      </c>
      <c r="G20" s="44">
        <f t="shared" si="1"/>
        <v>1.7837438389420868E-2</v>
      </c>
    </row>
    <row r="21" spans="2:7" x14ac:dyDescent="0.25">
      <c r="F21" s="42">
        <f t="shared" si="2"/>
        <v>9.9999999999999992E-2</v>
      </c>
      <c r="G21" s="44">
        <f t="shared" si="1"/>
        <v>0</v>
      </c>
    </row>
    <row r="22" spans="2:7" x14ac:dyDescent="0.25">
      <c r="F22" s="42">
        <f t="shared" si="2"/>
        <v>0.10999999999999999</v>
      </c>
      <c r="G22" s="44">
        <f t="shared" si="1"/>
        <v>-1.2503372620287223E-2</v>
      </c>
    </row>
    <row r="23" spans="2:7" x14ac:dyDescent="0.25">
      <c r="F23" s="42">
        <f t="shared" si="2"/>
        <v>0.11999999999999998</v>
      </c>
      <c r="G23" s="44">
        <f t="shared" si="1"/>
        <v>-2.0499271137040864E-2</v>
      </c>
    </row>
    <row r="24" spans="2:7" x14ac:dyDescent="0.25">
      <c r="F24" s="42">
        <f t="shared" si="2"/>
        <v>0.12999999999999998</v>
      </c>
      <c r="G24" s="44">
        <f t="shared" si="1"/>
        <v>-2.474189079330813E-2</v>
      </c>
    </row>
    <row r="25" spans="2:7" x14ac:dyDescent="0.25">
      <c r="F25" s="42">
        <f t="shared" si="2"/>
        <v>0.13999999999999999</v>
      </c>
      <c r="G25" s="44">
        <f t="shared" si="1"/>
        <v>-2.5918906222202054E-2</v>
      </c>
    </row>
    <row r="26" spans="2:7" x14ac:dyDescent="0.25">
      <c r="F26" s="42">
        <f t="shared" si="2"/>
        <v>0.15</v>
      </c>
      <c r="G26" s="44">
        <f t="shared" si="1"/>
        <v>-2.4656858716184615E-2</v>
      </c>
    </row>
    <row r="27" spans="2:7" x14ac:dyDescent="0.25">
      <c r="F27" s="42">
        <f t="shared" si="2"/>
        <v>0.16</v>
      </c>
      <c r="G27" s="44">
        <f t="shared" si="1"/>
        <v>-2.1526097830985691E-2</v>
      </c>
    </row>
    <row r="28" spans="2:7" x14ac:dyDescent="0.25">
      <c r="F28" s="42">
        <f t="shared" si="2"/>
        <v>0.17</v>
      </c>
      <c r="G28" s="44">
        <f t="shared" si="1"/>
        <v>-1.704531619063232E-2</v>
      </c>
    </row>
    <row r="29" spans="2:7" x14ac:dyDescent="0.25">
      <c r="F29" s="42">
        <f t="shared" si="2"/>
        <v>0.18000000000000002</v>
      </c>
      <c r="G29" s="44">
        <f t="shared" si="1"/>
        <v>-1.1685712755422628E-2</v>
      </c>
    </row>
    <row r="30" spans="2:7" x14ac:dyDescent="0.25">
      <c r="F30" s="42">
        <f t="shared" si="2"/>
        <v>0.19000000000000003</v>
      </c>
      <c r="G30" s="44">
        <f t="shared" si="1"/>
        <v>-5.874816560364593E-3</v>
      </c>
    </row>
    <row r="31" spans="2:7" x14ac:dyDescent="0.25">
      <c r="F31" s="42">
        <f t="shared" si="2"/>
        <v>0.20000000000000004</v>
      </c>
      <c r="G31" s="44">
        <f t="shared" si="1"/>
        <v>0</v>
      </c>
    </row>
    <row r="32" spans="2:7" x14ac:dyDescent="0.25">
      <c r="F32" s="42">
        <f t="shared" si="2"/>
        <v>0.21000000000000005</v>
      </c>
      <c r="G32" s="44">
        <f t="shared" si="1"/>
        <v>5.5882919075003201E-3</v>
      </c>
    </row>
    <row r="33" spans="6:7" x14ac:dyDescent="0.25">
      <c r="F33" s="42">
        <f t="shared" si="2"/>
        <v>0.22000000000000006</v>
      </c>
      <c r="G33" s="44">
        <f t="shared" si="1"/>
        <v>1.0573572237319695E-2</v>
      </c>
    </row>
    <row r="34" spans="6:7" x14ac:dyDescent="0.25">
      <c r="F34" s="42">
        <f t="shared" si="2"/>
        <v>0.23000000000000007</v>
      </c>
      <c r="G34" s="44">
        <f t="shared" si="1"/>
        <v>1.4670580971113623E-2</v>
      </c>
    </row>
    <row r="35" spans="6:7" x14ac:dyDescent="0.25">
      <c r="F35" s="42">
        <f t="shared" si="2"/>
        <v>0.24000000000000007</v>
      </c>
      <c r="G35" s="44">
        <f t="shared" si="1"/>
        <v>1.7622771978125229E-2</v>
      </c>
    </row>
    <row r="36" spans="6:7" x14ac:dyDescent="0.25">
      <c r="F36" s="42">
        <f t="shared" si="2"/>
        <v>0.25000000000000006</v>
      </c>
      <c r="G36" s="44">
        <f t="shared" si="1"/>
        <v>1.9199999999983675E-2</v>
      </c>
    </row>
    <row r="37" spans="6:7" x14ac:dyDescent="0.25">
      <c r="F37" s="42">
        <f t="shared" si="2"/>
        <v>0.26000000000000006</v>
      </c>
      <c r="G37" s="44">
        <f t="shared" si="1"/>
        <v>1.9196391078480701E-2</v>
      </c>
    </row>
    <row r="38" spans="6:7" x14ac:dyDescent="0.25">
      <c r="F38" s="42">
        <f t="shared" si="2"/>
        <v>0.27000000000000007</v>
      </c>
      <c r="G38" s="44">
        <f t="shared" si="1"/>
        <v>1.7428381313479235E-2</v>
      </c>
    </row>
    <row r="39" spans="6:7" x14ac:dyDescent="0.25">
      <c r="F39" s="42">
        <f t="shared" si="2"/>
        <v>0.28000000000000008</v>
      </c>
      <c r="G39" s="44">
        <f t="shared" si="1"/>
        <v>1.373291015625E-2</v>
      </c>
    </row>
    <row r="40" spans="6:7" x14ac:dyDescent="0.25">
      <c r="F40" s="42">
        <f t="shared" si="2"/>
        <v>0.29000000000000009</v>
      </c>
      <c r="G40" s="44">
        <f t="shared" si="1"/>
        <v>7.9657556357801695E-3</v>
      </c>
    </row>
    <row r="41" spans="6:7" x14ac:dyDescent="0.25">
      <c r="F41" s="42">
        <f t="shared" si="2"/>
        <v>0.3000000000000001</v>
      </c>
      <c r="G41" s="44">
        <f t="shared" si="1"/>
        <v>0</v>
      </c>
    </row>
    <row r="42" spans="6:7" x14ac:dyDescent="0.25">
      <c r="F42" s="42">
        <f t="shared" si="2"/>
        <v>0.31000000000000011</v>
      </c>
      <c r="G42" s="44">
        <f t="shared" si="1"/>
        <v>-1.0275384759765416E-2</v>
      </c>
    </row>
    <row r="43" spans="6:7" x14ac:dyDescent="0.25">
      <c r="F43" s="42">
        <f t="shared" si="2"/>
        <v>0.32000000000000012</v>
      </c>
      <c r="G43" s="44">
        <f t="shared" ref="G43:G61" si="3">NPV(F43,C$12:C$14)+C$11</f>
        <v>-2.2956841138665141E-2</v>
      </c>
    </row>
    <row r="44" spans="6:7" x14ac:dyDescent="0.25">
      <c r="F44" s="42">
        <f t="shared" si="2"/>
        <v>0.33000000000000013</v>
      </c>
      <c r="G44" s="44">
        <f t="shared" si="3"/>
        <v>-3.8127428923374396E-2</v>
      </c>
    </row>
    <row r="45" spans="6:7" x14ac:dyDescent="0.25">
      <c r="F45" s="42">
        <f t="shared" si="2"/>
        <v>0.34000000000000014</v>
      </c>
      <c r="G45" s="44">
        <f t="shared" si="3"/>
        <v>-5.585793465286315E-2</v>
      </c>
    </row>
    <row r="46" spans="6:7" x14ac:dyDescent="0.25">
      <c r="F46" s="42">
        <f t="shared" si="2"/>
        <v>0.35000000000000014</v>
      </c>
      <c r="G46" s="44">
        <f t="shared" si="3"/>
        <v>-7.6207895137940795E-2</v>
      </c>
    </row>
    <row r="47" spans="6:7" x14ac:dyDescent="0.25">
      <c r="F47" s="42">
        <f t="shared" si="2"/>
        <v>0.36000000000000015</v>
      </c>
      <c r="G47" s="44">
        <f t="shared" si="3"/>
        <v>-9.9226541827803771E-2</v>
      </c>
    </row>
    <row r="48" spans="6:7" x14ac:dyDescent="0.25">
      <c r="F48" s="42">
        <f t="shared" si="2"/>
        <v>0.37000000000000016</v>
      </c>
      <c r="G48" s="44">
        <f t="shared" si="3"/>
        <v>-0.12495367224960319</v>
      </c>
    </row>
    <row r="49" spans="6:7" x14ac:dyDescent="0.25">
      <c r="F49" s="42">
        <f t="shared" si="2"/>
        <v>0.38000000000000017</v>
      </c>
      <c r="G49" s="44">
        <f t="shared" si="3"/>
        <v>-0.15342045423415129</v>
      </c>
    </row>
    <row r="50" spans="6:7" x14ac:dyDescent="0.25">
      <c r="F50" s="42">
        <f t="shared" si="2"/>
        <v>0.39000000000000018</v>
      </c>
      <c r="G50" s="44">
        <f t="shared" si="3"/>
        <v>-0.18465016817351909</v>
      </c>
    </row>
    <row r="51" spans="6:7" x14ac:dyDescent="0.25">
      <c r="F51" s="42">
        <f t="shared" si="2"/>
        <v>0.40000000000000019</v>
      </c>
      <c r="G51" s="44">
        <f t="shared" si="3"/>
        <v>-0.21865889212827483</v>
      </c>
    </row>
    <row r="52" spans="6:7" x14ac:dyDescent="0.25">
      <c r="F52" s="42">
        <f t="shared" si="2"/>
        <v>0.4100000000000002</v>
      </c>
      <c r="G52" s="44">
        <f t="shared" si="3"/>
        <v>-0.25545613421131463</v>
      </c>
    </row>
    <row r="53" spans="6:7" x14ac:dyDescent="0.25">
      <c r="F53" s="42">
        <f t="shared" si="2"/>
        <v>0.42000000000000021</v>
      </c>
      <c r="G53" s="44">
        <f t="shared" si="3"/>
        <v>-0.2950454163185583</v>
      </c>
    </row>
    <row r="54" spans="6:7" x14ac:dyDescent="0.25">
      <c r="F54" s="42">
        <f t="shared" si="2"/>
        <v>0.43000000000000022</v>
      </c>
      <c r="G54" s="44">
        <f t="shared" si="3"/>
        <v>-0.33742481294930826</v>
      </c>
    </row>
    <row r="55" spans="6:7" x14ac:dyDescent="0.25">
      <c r="F55" s="42">
        <f t="shared" si="2"/>
        <v>0.44000000000000022</v>
      </c>
      <c r="G55" s="44">
        <f t="shared" si="3"/>
        <v>-0.38258744855967564</v>
      </c>
    </row>
    <row r="56" spans="6:7" x14ac:dyDescent="0.25">
      <c r="F56" s="42">
        <f t="shared" si="2"/>
        <v>0.45000000000000023</v>
      </c>
      <c r="G56" s="44">
        <f t="shared" si="3"/>
        <v>-0.43052195661977066</v>
      </c>
    </row>
    <row r="57" spans="6:7" x14ac:dyDescent="0.25">
      <c r="F57" s="42">
        <f t="shared" si="2"/>
        <v>0.46000000000000024</v>
      </c>
      <c r="G57" s="44">
        <f t="shared" si="3"/>
        <v>-0.48121290329216038</v>
      </c>
    </row>
    <row r="58" spans="6:7" x14ac:dyDescent="0.25">
      <c r="F58" s="42">
        <f t="shared" si="2"/>
        <v>0.47000000000000025</v>
      </c>
      <c r="G58" s="44">
        <f t="shared" si="3"/>
        <v>-0.53464117842057135</v>
      </c>
    </row>
    <row r="59" spans="6:7" x14ac:dyDescent="0.25">
      <c r="F59" s="42">
        <f t="shared" si="2"/>
        <v>0.48000000000000026</v>
      </c>
      <c r="G59" s="44">
        <f t="shared" si="3"/>
        <v>-0.59078435630665638</v>
      </c>
    </row>
    <row r="60" spans="6:7" x14ac:dyDescent="0.25">
      <c r="F60" s="42">
        <f t="shared" si="2"/>
        <v>0.49000000000000027</v>
      </c>
      <c r="G60" s="44">
        <f t="shared" si="3"/>
        <v>-0.64961702855757153</v>
      </c>
    </row>
    <row r="61" spans="6:7" x14ac:dyDescent="0.25">
      <c r="F61" s="42">
        <f t="shared" si="2"/>
        <v>0.50000000000000022</v>
      </c>
      <c r="G61" s="44">
        <f t="shared" si="3"/>
        <v>-0.7111111111111228</v>
      </c>
    </row>
    <row r="62" spans="6:7" x14ac:dyDescent="0.25">
      <c r="F62" s="42"/>
    </row>
    <row r="63" spans="6:7" x14ac:dyDescent="0.25">
      <c r="F63" s="42"/>
    </row>
    <row r="64" spans="6:7" x14ac:dyDescent="0.25">
      <c r="F64" s="4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Intro</vt:lpstr>
      <vt:lpstr>Capital rationing</vt:lpstr>
      <vt:lpstr>EPS Depreciation decision</vt:lpstr>
      <vt:lpstr>IRRs</vt:lpstr>
      <vt:lpstr>Accept?</vt:lpstr>
      <vt:lpstr>expend</vt:lpstr>
      <vt:lpstr>NPV</vt:lpstr>
      <vt:lpstr>'EPS Depreciation decision'!Print_Area</vt:lpstr>
      <vt:lpstr>'EPS Depreciation decision'!Print_Titles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Drake</dc:creator>
  <cp:lastModifiedBy>peggy</cp:lastModifiedBy>
  <dcterms:created xsi:type="dcterms:W3CDTF">2010-03-13T23:48:35Z</dcterms:created>
  <dcterms:modified xsi:type="dcterms:W3CDTF">2013-05-21T23:29:27Z</dcterms:modified>
</cp:coreProperties>
</file>